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nmckinnon\Desktop\Board Secretary\Minutes\2025-26\12 December\December 10\Attachments\"/>
    </mc:Choice>
  </mc:AlternateContent>
  <xr:revisionPtr revIDLastSave="0" documentId="8_{1F9E2879-9768-4961-9FD8-69ECF362BF89}" xr6:coauthVersionLast="36" xr6:coauthVersionMax="36" xr10:uidLastSave="{00000000-0000-0000-0000-000000000000}"/>
  <bookViews>
    <workbookView xWindow="0" yWindow="0" windowWidth="28800" windowHeight="1180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7" i="1" l="1"/>
  <c r="J46" i="1"/>
  <c r="G13" i="1"/>
  <c r="F13" i="1"/>
  <c r="D13" i="1"/>
  <c r="D12" i="1"/>
  <c r="U24" i="1"/>
  <c r="U25" i="1"/>
  <c r="U26" i="1"/>
  <c r="U27" i="1"/>
  <c r="U28" i="1"/>
  <c r="U29" i="1"/>
  <c r="U30" i="1"/>
  <c r="U31" i="1"/>
  <c r="U32" i="1"/>
  <c r="U33" i="1"/>
  <c r="U34" i="1"/>
  <c r="I36" i="1"/>
  <c r="J36" i="1"/>
  <c r="K36" i="1"/>
  <c r="L36" i="1"/>
  <c r="M36" i="1"/>
  <c r="N36" i="1"/>
  <c r="O36" i="1"/>
  <c r="P36" i="1"/>
  <c r="Q36" i="1"/>
  <c r="R36" i="1"/>
  <c r="S36" i="1"/>
  <c r="T36" i="1"/>
  <c r="U40" i="1"/>
  <c r="F40" i="1" s="1"/>
  <c r="U41" i="1"/>
  <c r="U42" i="1"/>
  <c r="U43" i="1"/>
  <c r="U44" i="1"/>
  <c r="U45" i="1"/>
  <c r="U46" i="1"/>
  <c r="U48" i="1"/>
  <c r="F48" i="1" s="1"/>
  <c r="U49" i="1"/>
  <c r="U50" i="1"/>
  <c r="F50" i="1" s="1"/>
  <c r="U51" i="1"/>
  <c r="I53" i="1"/>
  <c r="J53" i="1"/>
  <c r="K53" i="1"/>
  <c r="L53" i="1"/>
  <c r="M53" i="1"/>
  <c r="N53" i="1"/>
  <c r="O53" i="1"/>
  <c r="P53" i="1"/>
  <c r="Q53" i="1"/>
  <c r="R53" i="1"/>
  <c r="S53" i="1"/>
  <c r="F41" i="1"/>
  <c r="F42" i="1"/>
  <c r="F43" i="1"/>
  <c r="F44" i="1"/>
  <c r="F45" i="1"/>
  <c r="F49" i="1"/>
  <c r="F51" i="1"/>
  <c r="C44" i="1"/>
  <c r="C43" i="1"/>
  <c r="C42" i="1"/>
  <c r="F12" i="1" l="1"/>
  <c r="G12" i="1"/>
  <c r="U47" i="1"/>
  <c r="F47" i="1" s="1"/>
  <c r="T53" i="1"/>
  <c r="U53" i="1" s="1"/>
  <c r="U36" i="1"/>
  <c r="F34" i="1"/>
  <c r="F32" i="1"/>
  <c r="F31" i="1"/>
  <c r="F30" i="1"/>
  <c r="F29" i="1"/>
  <c r="F28" i="1"/>
  <c r="F27" i="1"/>
  <c r="G27" i="1" s="1"/>
  <c r="F26" i="1"/>
  <c r="G26" i="1" s="1"/>
  <c r="F25" i="1"/>
  <c r="G25" i="1" s="1"/>
  <c r="F24" i="1"/>
  <c r="J56" i="1" l="1"/>
  <c r="D36" i="1"/>
  <c r="E36" i="1" l="1"/>
  <c r="E53" i="1"/>
  <c r="C53" i="1"/>
  <c r="G42" i="1"/>
  <c r="C36" i="1"/>
  <c r="D53" i="1" l="1"/>
  <c r="F53" i="1" l="1"/>
  <c r="G44" i="1"/>
  <c r="G46" i="1"/>
  <c r="G50" i="1"/>
  <c r="G49" i="1"/>
  <c r="G43" i="1"/>
  <c r="G45" i="1"/>
  <c r="G41" i="1"/>
  <c r="G47" i="1"/>
  <c r="G48" i="1"/>
  <c r="G40" i="1"/>
  <c r="G53" i="1" l="1"/>
  <c r="F36" i="1" l="1"/>
  <c r="F55" i="1" s="1"/>
  <c r="G34" i="1"/>
  <c r="G28" i="1"/>
  <c r="G30" i="1"/>
  <c r="G29" i="1"/>
  <c r="G31" i="1"/>
  <c r="G24" i="1"/>
  <c r="G36" i="1" l="1"/>
</calcChain>
</file>

<file path=xl/sharedStrings.xml><?xml version="1.0" encoding="utf-8"?>
<sst xmlns="http://schemas.openxmlformats.org/spreadsheetml/2006/main" count="143" uniqueCount="76">
  <si>
    <t xml:space="preserve"> </t>
  </si>
  <si>
    <t>Accumulated Revenue</t>
  </si>
  <si>
    <t>Projected Balance</t>
  </si>
  <si>
    <t>Breakfast Revenue (student)</t>
  </si>
  <si>
    <t>Breakfast revenue (adult)</t>
  </si>
  <si>
    <t>Lunch Revenue (student)</t>
  </si>
  <si>
    <t>Lunch revenue  (adult)</t>
  </si>
  <si>
    <t>Summer Lunch Revenue</t>
  </si>
  <si>
    <t>Ala Carte Revenue</t>
  </si>
  <si>
    <t>Federal Reimbursement</t>
  </si>
  <si>
    <t>State Reimbursement</t>
  </si>
  <si>
    <t>Supply Chain Stipend</t>
  </si>
  <si>
    <t>Miscellaneous Income</t>
  </si>
  <si>
    <t>Total Revenue</t>
  </si>
  <si>
    <t>Current Month Expenditures</t>
  </si>
  <si>
    <t>Accumulated Expenditures</t>
  </si>
  <si>
    <t>Budget Balance</t>
  </si>
  <si>
    <t>Salaries/CIL</t>
  </si>
  <si>
    <t>Summer Lunch Salaries</t>
  </si>
  <si>
    <t>Social Security</t>
  </si>
  <si>
    <t>IPERS</t>
  </si>
  <si>
    <t>Insurance</t>
  </si>
  <si>
    <t>Travel/Mileage</t>
  </si>
  <si>
    <t>Non-food Supplies</t>
  </si>
  <si>
    <t>Food</t>
  </si>
  <si>
    <t>Summer Lunch Expense</t>
  </si>
  <si>
    <t>Capital Equipment</t>
  </si>
  <si>
    <t>Dues/Memberships/Reg Fees</t>
  </si>
  <si>
    <t>Refunds</t>
  </si>
  <si>
    <t>Total Expenditures</t>
  </si>
  <si>
    <t xml:space="preserve">Total Account Balance 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</si>
  <si>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</si>
  <si>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</si>
  <si>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</si>
  <si>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</si>
  <si>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</si>
  <si>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</si>
  <si>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</si>
  <si>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</si>
  <si>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</si>
  <si>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</si>
  <si>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</si>
  <si>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</si>
  <si>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 xml:space="preserve">Total Hot Lunch Fund Balance   </t>
  </si>
  <si>
    <t>Payment Springs</t>
  </si>
  <si>
    <t>Current  Month Revenue</t>
  </si>
  <si>
    <t>Total</t>
  </si>
  <si>
    <t>august</t>
  </si>
  <si>
    <t>september</t>
  </si>
  <si>
    <t>november</t>
  </si>
  <si>
    <t>december</t>
  </si>
  <si>
    <t>march</t>
  </si>
  <si>
    <t>may</t>
  </si>
  <si>
    <t>june</t>
  </si>
  <si>
    <t>Current Year Pricing:</t>
  </si>
  <si>
    <t>Milk</t>
  </si>
  <si>
    <t>Lunch K-6</t>
  </si>
  <si>
    <t>Breakfast</t>
  </si>
  <si>
    <t>Lunch 7-12</t>
  </si>
  <si>
    <t>Lunch Adult</t>
  </si>
  <si>
    <t>Monthly Student Population (K-12):</t>
  </si>
  <si>
    <t>Students utilizing free or reduced pricing:</t>
  </si>
  <si>
    <t>High School</t>
  </si>
  <si>
    <t>% of HS</t>
  </si>
  <si>
    <t>K6/CLS</t>
  </si>
  <si>
    <t>%of K-6/CLS</t>
  </si>
  <si>
    <t>All</t>
  </si>
  <si>
    <t>Current Month Lunches</t>
  </si>
  <si>
    <t>Current Month Breakfasts</t>
  </si>
  <si>
    <t>Interest Earned</t>
  </si>
  <si>
    <t>april</t>
  </si>
  <si>
    <t>2024-25 Actual</t>
  </si>
  <si>
    <t>25-26 Projected</t>
  </si>
  <si>
    <t>Free</t>
  </si>
  <si>
    <t>Reduced</t>
  </si>
  <si>
    <t>Clarinda Community Schools Nutrition Board Report -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</si>
</sst>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2">
    <font>
      <sz val="9"/>
      <color rgb="FF000000"/>
      <name val="Arimo"/>
      <scheme val="minor"/>
    </font>
    <font>
      <sz val="9"/>
      <color theme="1"/>
      <name val="Helvetica Neue"/>
      <family val="2"/>
    </font>
    <font>
      <sz val="10"/>
      <color theme="1"/>
      <name val="Helvetica Neue"/>
      <family val="2"/>
    </font>
    <font>
      <sz val="9"/>
      <color theme="1"/>
      <name val="Arimo"/>
    </font>
    <font>
      <u/>
      <sz val="10"/>
      <color theme="1"/>
      <name val="Helvetica Neue"/>
      <family val="2"/>
    </font>
    <font>
      <b/>
      <sz val="10"/>
      <color theme="1"/>
      <name val="Helvetica Neue"/>
      <family val="2"/>
    </font>
    <font>
      <sz val="9"/>
      <color theme="1"/>
      <name val="Arimo"/>
      <scheme val="minor"/>
    </font>
    <font>
      <b/>
      <sz val="9"/>
      <color theme="1"/>
      <name val="Arimo"/>
    </font>
    <font>
      <sz val="10"/>
      <color rgb="FF000000"/>
      <name val="Helvetica Neue"/>
      <family val="2"/>
    </font>
    <font>
      <sz val="10"/>
      <color rgb="FF000000"/>
      <name val="Helvetica"/>
      <family val="2"/>
    </font>
    <font>
      <b/>
      <sz val="12"/>
      <color rgb="FF000000"/>
      <name val="Helvetica"/>
      <family val="2"/>
    </font>
    <font>
      <b/>
      <sz val="10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164" fontId="2" fillId="0" borderId="0" xfId="0" applyNumberFormat="1" applyFont="1"/>
    <xf numFmtId="164" fontId="4" fillId="0" borderId="0" xfId="0" applyNumberFormat="1" applyFont="1"/>
    <xf numFmtId="0" fontId="5" fillId="0" borderId="0" xfId="0" applyFont="1"/>
    <xf numFmtId="0" fontId="2" fillId="0" borderId="4" xfId="0" applyFont="1" applyBorder="1"/>
    <xf numFmtId="0" fontId="2" fillId="2" borderId="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4" fontId="2" fillId="2" borderId="2" xfId="0" applyNumberFormat="1" applyFont="1" applyFill="1" applyBorder="1" applyAlignment="1">
      <alignment horizontal="center" wrapText="1"/>
    </xf>
    <xf numFmtId="4" fontId="2" fillId="0" borderId="2" xfId="0" applyNumberFormat="1" applyFont="1" applyBorder="1" applyAlignment="1">
      <alignment horizontal="right" wrapText="1"/>
    </xf>
    <xf numFmtId="4" fontId="2" fillId="0" borderId="2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2" fillId="3" borderId="2" xfId="0" applyNumberFormat="1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6" fillId="0" borderId="0" xfId="0" applyFont="1"/>
    <xf numFmtId="2" fontId="3" fillId="0" borderId="0" xfId="0" applyNumberFormat="1" applyFont="1" applyAlignment="1">
      <alignment horizontal="right"/>
    </xf>
    <xf numFmtId="0" fontId="7" fillId="0" borderId="0" xfId="0" applyFont="1"/>
    <xf numFmtId="14" fontId="7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/>
    </xf>
    <xf numFmtId="164" fontId="3" fillId="0" borderId="0" xfId="0" applyNumberFormat="1" applyFont="1"/>
    <xf numFmtId="4" fontId="3" fillId="0" borderId="0" xfId="0" applyNumberFormat="1" applyFont="1"/>
    <xf numFmtId="0" fontId="7" fillId="0" borderId="0" xfId="0" applyFont="1" applyAlignment="1">
      <alignment horizontal="right"/>
    </xf>
    <xf numFmtId="2" fontId="7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7" fontId="5" fillId="0" borderId="0" xfId="0" applyNumberFormat="1" applyFont="1"/>
    <xf numFmtId="4" fontId="0" fillId="0" borderId="0" xfId="0" applyNumberFormat="1"/>
    <xf numFmtId="164" fontId="0" fillId="0" borderId="0" xfId="0" applyNumberFormat="1"/>
    <xf numFmtId="0" fontId="8" fillId="0" borderId="0" xfId="0" applyFont="1"/>
    <xf numFmtId="0" fontId="9" fillId="0" borderId="0" xfId="0" applyFont="1"/>
    <xf numFmtId="3" fontId="9" fillId="0" borderId="0" xfId="0" applyNumberFormat="1" applyFont="1"/>
    <xf numFmtId="8" fontId="9" fillId="0" borderId="0" xfId="0" applyNumberFormat="1" applyFont="1"/>
    <xf numFmtId="10" fontId="9" fillId="0" borderId="0" xfId="0" applyNumberFormat="1" applyFont="1"/>
    <xf numFmtId="0" fontId="10" fillId="0" borderId="0" xfId="0" applyFont="1"/>
    <xf numFmtId="4" fontId="2" fillId="0" borderId="0" xfId="0" applyNumberFormat="1" applyFont="1" applyAlignment="1">
      <alignment horizontal="right" wrapText="1"/>
    </xf>
    <xf numFmtId="4" fontId="2" fillId="0" borderId="3" xfId="0" applyNumberFormat="1" applyFont="1" applyBorder="1" applyAlignment="1">
      <alignment horizontal="right" wrapText="1"/>
    </xf>
    <xf numFmtId="4" fontId="2" fillId="0" borderId="9" xfId="0" applyNumberFormat="1" applyFont="1" applyBorder="1" applyAlignment="1">
      <alignment horizontal="right" wrapText="1"/>
    </xf>
    <xf numFmtId="4" fontId="2" fillId="0" borderId="3" xfId="0" applyNumberFormat="1" applyFont="1" applyBorder="1" applyAlignment="1">
      <alignment horizontal="right"/>
    </xf>
    <xf numFmtId="0" fontId="0" fillId="0" borderId="9" xfId="0" applyBorder="1"/>
    <xf numFmtId="16" fontId="0" fillId="0" borderId="9" xfId="0" applyNumberFormat="1" applyBorder="1"/>
    <xf numFmtId="16" fontId="2" fillId="0" borderId="9" xfId="0" applyNumberFormat="1" applyFont="1" applyBorder="1"/>
    <xf numFmtId="4" fontId="0" fillId="0" borderId="9" xfId="0" applyNumberFormat="1" applyBorder="1"/>
    <xf numFmtId="4" fontId="2" fillId="0" borderId="10" xfId="0" applyNumberFormat="1" applyFont="1" applyBorder="1" applyAlignment="1">
      <alignment horizontal="right" wrapText="1"/>
    </xf>
    <xf numFmtId="4" fontId="2" fillId="0" borderId="11" xfId="0" applyNumberFormat="1" applyFont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9" fillId="0" borderId="9" xfId="0" applyNumberFormat="1" applyFont="1" applyBorder="1"/>
    <xf numFmtId="0" fontId="11" fillId="0" borderId="0" xfId="0" applyFont="1"/>
    <xf numFmtId="14" fontId="5" fillId="0" borderId="0" xfId="0" applyNumberFormat="1" applyFont="1"/>
    <xf numFmtId="49" fontId="5" fillId="0" borderId="0" xfId="0" applyNumberFormat="1" applyFont="1" applyAlignment="1">
      <alignment horizontal="center"/>
    </xf>
    <xf numFmtId="164" fontId="5" fillId="0" borderId="0" xfId="0" applyNumberFormat="1" applyFont="1"/>
    <xf numFmtId="4" fontId="8" fillId="0" borderId="0" xfId="0" applyNumberFormat="1" applyFont="1"/>
    <xf numFmtId="0" fontId="2" fillId="0" borderId="5" xfId="0" applyFont="1" applyBorder="1"/>
    <xf numFmtId="0" fontId="2" fillId="0" borderId="13" xfId="0" applyFont="1" applyBorder="1"/>
    <xf numFmtId="0" fontId="2" fillId="0" borderId="11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0" xfId="0" applyFont="1" applyBorder="1"/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0" fillId="0" borderId="19" xfId="0" applyBorder="1"/>
    <xf numFmtId="0" fontId="5" fillId="0" borderId="11" xfId="0" applyFont="1" applyBorder="1"/>
    <xf numFmtId="0" fontId="5" fillId="0" borderId="20" xfId="0" applyFont="1" applyBorder="1"/>
    <xf numFmtId="0" fontId="5" fillId="0" borderId="21" xfId="0" applyFont="1" applyBorder="1"/>
    <xf numFmtId="16" fontId="0" fillId="0" borderId="22" xfId="0" applyNumberFormat="1" applyBorder="1"/>
    <xf numFmtId="16" fontId="2" fillId="0" borderId="22" xfId="0" applyNumberFormat="1" applyFont="1" applyBorder="1"/>
    <xf numFmtId="0" fontId="0" fillId="0" borderId="22" xfId="0" applyBorder="1"/>
    <xf numFmtId="0" fontId="5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1048554"/>
  <sheetViews>
    <sheetView tabSelected="1" zoomScaleNormal="100" workbookViewId="0">
      <selection activeCell="I58" sqref="I58"/>
    </sheetView>
  </sheetViews>
  <sheetFormatPr defaultColWidth="14.42578125" defaultRowHeight="15" customHeight="1"/>
  <cols>
    <col min="1" max="1" width="28.42578125" bestFit="1" customWidth="1"/>
    <col min="2" max="2" width="13.42578125" customWidth="1"/>
    <col min="3" max="3" width="20" customWidth="1"/>
    <col min="4" max="4" width="19.85546875" customWidth="1"/>
    <col min="5" max="5" width="16.85546875" customWidth="1"/>
    <col min="6" max="6" width="21.85546875" customWidth="1"/>
    <col min="7" max="7" width="15" customWidth="1"/>
    <col min="8" max="8" width="12.5703125" customWidth="1"/>
    <col min="9" max="9" width="13.5703125" customWidth="1"/>
    <col min="10" max="10" width="13.140625" customWidth="1"/>
    <col min="11" max="11" width="12.42578125" customWidth="1"/>
    <col min="12" max="13" width="11.42578125" customWidth="1"/>
  </cols>
  <sheetData>
    <row r="2" spans="1:7" ht="15" customHeight="1">
      <c r="A2" s="35"/>
      <c r="B2" s="35"/>
      <c r="C2" s="39" t="s">
        <v>75</v>
      </c>
      <c r="D2" s="39"/>
      <c r="E2" s="39"/>
      <c r="F2" s="39"/>
    </row>
    <row r="3" spans="1:7" ht="15" customHeight="1">
      <c r="A3" s="35"/>
      <c r="B3" s="35"/>
      <c r="C3" s="35"/>
      <c r="D3" s="35"/>
      <c r="E3" s="35"/>
      <c r="F3" s="35"/>
      <c r="G3" s="35"/>
    </row>
    <row r="4" spans="1:7" ht="15" customHeight="1">
      <c r="A4" s="35" t="s">
        <v>54</v>
      </c>
      <c r="B4" s="35"/>
      <c r="C4" s="35" t="s">
        <v>55</v>
      </c>
      <c r="D4" s="37">
        <v>0.6</v>
      </c>
      <c r="E4" s="35"/>
      <c r="F4" s="35" t="s">
        <v>56</v>
      </c>
      <c r="G4" s="37">
        <v>3</v>
      </c>
    </row>
    <row r="5" spans="1:7" ht="15" customHeight="1">
      <c r="A5" s="35"/>
      <c r="B5" s="35"/>
      <c r="C5" s="35" t="s">
        <v>57</v>
      </c>
      <c r="D5" s="37">
        <v>1.6</v>
      </c>
      <c r="E5" s="35"/>
      <c r="F5" s="35" t="s">
        <v>58</v>
      </c>
      <c r="G5" s="37">
        <v>3.15</v>
      </c>
    </row>
    <row r="6" spans="1:7" ht="15" customHeight="1">
      <c r="A6" s="52"/>
      <c r="B6" s="52"/>
      <c r="C6" s="35"/>
      <c r="D6" s="35"/>
      <c r="E6" s="35"/>
      <c r="F6" s="35" t="s">
        <v>59</v>
      </c>
      <c r="G6" s="37">
        <v>4.97</v>
      </c>
    </row>
    <row r="7" spans="1:7" ht="15" customHeight="1">
      <c r="A7" s="35"/>
      <c r="B7" s="35"/>
      <c r="C7" s="35"/>
      <c r="D7" s="52"/>
      <c r="E7" s="35"/>
      <c r="F7" s="35"/>
      <c r="G7" s="37"/>
    </row>
    <row r="8" spans="1:7" ht="15" customHeight="1">
      <c r="A8" s="35"/>
      <c r="B8" s="35"/>
      <c r="C8" s="35"/>
      <c r="D8" s="35"/>
      <c r="E8" s="35"/>
      <c r="F8" s="35"/>
      <c r="G8" s="37"/>
    </row>
    <row r="9" spans="1:7" ht="15" customHeight="1">
      <c r="A9" s="35"/>
      <c r="B9" s="35"/>
      <c r="C9" s="35"/>
      <c r="D9" s="35"/>
      <c r="E9" s="35"/>
      <c r="F9" s="35"/>
      <c r="G9" s="37"/>
    </row>
    <row r="10" spans="1:7" ht="15" customHeight="1">
      <c r="A10" s="35"/>
      <c r="B10" s="35"/>
      <c r="C10" s="35"/>
      <c r="D10" s="35"/>
      <c r="E10" s="35"/>
      <c r="F10" s="35"/>
      <c r="G10" s="35"/>
    </row>
    <row r="11" spans="1:7" ht="15" customHeight="1">
      <c r="A11" s="35"/>
      <c r="B11" s="35"/>
      <c r="C11" s="35" t="s">
        <v>62</v>
      </c>
      <c r="D11" s="35" t="s">
        <v>63</v>
      </c>
      <c r="E11" s="35" t="s">
        <v>64</v>
      </c>
      <c r="F11" s="35" t="s">
        <v>65</v>
      </c>
      <c r="G11" s="35" t="s">
        <v>66</v>
      </c>
    </row>
    <row r="12" spans="1:7" ht="15" customHeight="1">
      <c r="A12" s="34" t="s">
        <v>67</v>
      </c>
      <c r="B12" s="35"/>
      <c r="C12" s="36">
        <v>6902</v>
      </c>
      <c r="D12" s="38">
        <f>C12/(508*20)</f>
        <v>0.67933070866141732</v>
      </c>
      <c r="E12" s="36">
        <v>9765</v>
      </c>
      <c r="F12" s="38">
        <f>E12/(655*20)</f>
        <v>0.74541984732824429</v>
      </c>
      <c r="G12" s="36">
        <f>C12+E12</f>
        <v>16667</v>
      </c>
    </row>
    <row r="13" spans="1:7" ht="15" customHeight="1">
      <c r="A13" s="34" t="s">
        <v>68</v>
      </c>
      <c r="B13" s="35"/>
      <c r="C13" s="35">
        <v>3162</v>
      </c>
      <c r="D13" s="38">
        <f>C13/(508*20)</f>
        <v>0.31122047244094486</v>
      </c>
      <c r="E13" s="35">
        <v>3247</v>
      </c>
      <c r="F13" s="38">
        <f>E13/(655*20)</f>
        <v>0.24786259541984731</v>
      </c>
      <c r="G13" s="36">
        <f>C13+E13</f>
        <v>6409</v>
      </c>
    </row>
    <row r="14" spans="1:7" ht="15" customHeight="1">
      <c r="B14" s="35"/>
      <c r="C14" s="36"/>
      <c r="D14" s="38"/>
      <c r="E14" s="36"/>
      <c r="F14" s="38"/>
      <c r="G14" s="36"/>
    </row>
    <row r="15" spans="1:7" ht="15" customHeight="1">
      <c r="A15" s="34" t="s">
        <v>60</v>
      </c>
      <c r="B15" s="35"/>
      <c r="C15" s="35">
        <v>1221</v>
      </c>
      <c r="D15" s="38"/>
      <c r="E15" s="35" t="s">
        <v>73</v>
      </c>
      <c r="F15" s="35">
        <v>376</v>
      </c>
      <c r="G15" s="36"/>
    </row>
    <row r="16" spans="1:7" ht="15" customHeight="1">
      <c r="A16" s="34" t="s">
        <v>61</v>
      </c>
      <c r="B16" s="35"/>
      <c r="C16" s="35">
        <v>477</v>
      </c>
      <c r="D16" s="35"/>
      <c r="E16" s="35" t="s">
        <v>74</v>
      </c>
      <c r="F16" s="35">
        <v>101</v>
      </c>
      <c r="G16" s="37"/>
    </row>
    <row r="17" spans="1:21" ht="15" customHeight="1">
      <c r="B17" s="35"/>
      <c r="C17" s="35"/>
      <c r="D17" s="35"/>
      <c r="E17" s="35"/>
      <c r="F17" s="35"/>
      <c r="G17" s="35"/>
    </row>
    <row r="18" spans="1:21" ht="15" customHeight="1">
      <c r="A18" s="31">
        <v>45931</v>
      </c>
      <c r="D18" s="34"/>
      <c r="G18" s="34"/>
    </row>
    <row r="19" spans="1:21" ht="15" customHeight="1">
      <c r="A19" s="6"/>
    </row>
    <row r="20" spans="1:21" ht="3" customHeight="1">
      <c r="A20" s="2"/>
      <c r="B20" s="1" t="s">
        <v>0</v>
      </c>
      <c r="C20" s="2" t="s">
        <v>0</v>
      </c>
      <c r="D20" s="2"/>
      <c r="E20" s="5"/>
      <c r="F20" s="4" t="s">
        <v>0</v>
      </c>
      <c r="G20" s="2"/>
      <c r="M20" s="3" t="s">
        <v>0</v>
      </c>
    </row>
    <row r="21" spans="1:21" ht="12" customHeight="1">
      <c r="A21" s="73" t="s">
        <v>43</v>
      </c>
      <c r="B21" s="6"/>
      <c r="C21" s="53">
        <v>45839</v>
      </c>
      <c r="D21" s="54"/>
      <c r="E21" s="2"/>
      <c r="F21" s="55">
        <v>232170.53</v>
      </c>
      <c r="G21" s="2" t="s">
        <v>0</v>
      </c>
    </row>
    <row r="22" spans="1:21" ht="27.95" customHeight="1">
      <c r="A22" s="18"/>
      <c r="B22" s="2"/>
      <c r="C22" s="2"/>
      <c r="D22" s="2"/>
      <c r="E22" s="2"/>
      <c r="F22" s="2"/>
      <c r="G22" s="2"/>
      <c r="K22" s="2"/>
    </row>
    <row r="23" spans="1:21" ht="27.95" customHeight="1">
      <c r="A23" s="59"/>
      <c r="B23" s="7"/>
      <c r="C23" s="8" t="s">
        <v>71</v>
      </c>
      <c r="D23" s="9" t="s">
        <v>72</v>
      </c>
      <c r="E23" s="10" t="s">
        <v>45</v>
      </c>
      <c r="F23" s="9" t="s">
        <v>1</v>
      </c>
      <c r="G23" s="9" t="s">
        <v>2</v>
      </c>
      <c r="I23" s="45" t="s">
        <v>31</v>
      </c>
      <c r="J23" s="45" t="s">
        <v>47</v>
      </c>
      <c r="K23" s="46" t="s">
        <v>48</v>
      </c>
      <c r="L23" s="45" t="s">
        <v>34</v>
      </c>
      <c r="M23" s="45" t="s">
        <v>49</v>
      </c>
      <c r="N23" s="45" t="s">
        <v>50</v>
      </c>
      <c r="O23" s="45" t="s">
        <v>37</v>
      </c>
      <c r="P23" s="45" t="s">
        <v>38</v>
      </c>
      <c r="Q23" s="45" t="s">
        <v>51</v>
      </c>
      <c r="R23" s="45" t="s">
        <v>70</v>
      </c>
      <c r="S23" s="45" t="s">
        <v>52</v>
      </c>
      <c r="T23" s="45" t="s">
        <v>53</v>
      </c>
      <c r="U23" s="44" t="s">
        <v>46</v>
      </c>
    </row>
    <row r="24" spans="1:21" ht="13.5" customHeight="1">
      <c r="A24" s="59" t="s">
        <v>3</v>
      </c>
      <c r="B24" s="57"/>
      <c r="C24" s="11">
        <v>23900</v>
      </c>
      <c r="D24" s="11">
        <v>32900</v>
      </c>
      <c r="E24" s="11">
        <v>0</v>
      </c>
      <c r="F24" s="11">
        <f>U24</f>
        <v>0</v>
      </c>
      <c r="G24" s="12">
        <f t="shared" ref="G24:G34" si="0">D24-F24</f>
        <v>32900</v>
      </c>
      <c r="I24" s="11">
        <v>0</v>
      </c>
      <c r="J24" s="11">
        <v>0</v>
      </c>
      <c r="K24" s="11">
        <v>0</v>
      </c>
      <c r="L24" s="11">
        <v>0</v>
      </c>
      <c r="M24" s="42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47">
        <f>T24+S24+R24+Q24+P24+O24+N24+M24+L24+K24+J24+I24</f>
        <v>0</v>
      </c>
    </row>
    <row r="25" spans="1:21" ht="13.5" customHeight="1">
      <c r="A25" s="59" t="s">
        <v>4</v>
      </c>
      <c r="B25" s="57"/>
      <c r="C25" s="11">
        <v>550</v>
      </c>
      <c r="D25" s="11">
        <v>550</v>
      </c>
      <c r="E25" s="11">
        <v>0</v>
      </c>
      <c r="F25" s="11">
        <f t="shared" ref="F25:F34" si="1">U25</f>
        <v>0</v>
      </c>
      <c r="G25" s="12">
        <f t="shared" si="0"/>
        <v>550</v>
      </c>
      <c r="I25" s="11">
        <v>0</v>
      </c>
      <c r="J25" s="11">
        <v>0</v>
      </c>
      <c r="K25" s="11">
        <v>0</v>
      </c>
      <c r="L25" s="11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7">
        <f t="shared" ref="U25:U34" si="2">T25+S25+R25+Q25+P25+O25+N25+M25+L25+K25+J25+I25</f>
        <v>0</v>
      </c>
    </row>
    <row r="26" spans="1:21" ht="13.5" customHeight="1">
      <c r="A26" s="59" t="s">
        <v>5</v>
      </c>
      <c r="B26" s="57"/>
      <c r="C26" s="11">
        <v>232000</v>
      </c>
      <c r="D26" s="11">
        <v>317084.13</v>
      </c>
      <c r="E26" s="11">
        <v>7389.72</v>
      </c>
      <c r="F26" s="11">
        <f t="shared" si="1"/>
        <v>17642.27</v>
      </c>
      <c r="G26" s="12">
        <f t="shared" si="0"/>
        <v>299441.86</v>
      </c>
      <c r="I26" s="11">
        <v>0</v>
      </c>
      <c r="J26" s="11">
        <v>5288</v>
      </c>
      <c r="K26" s="11">
        <v>4964.55</v>
      </c>
      <c r="L26" s="11">
        <v>7389.72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7">
        <f t="shared" si="2"/>
        <v>17642.27</v>
      </c>
    </row>
    <row r="27" spans="1:21" ht="13.5" customHeight="1">
      <c r="A27" s="59" t="s">
        <v>6</v>
      </c>
      <c r="B27" s="57"/>
      <c r="C27" s="11">
        <v>4300</v>
      </c>
      <c r="D27" s="11">
        <v>4300</v>
      </c>
      <c r="E27" s="11">
        <v>0</v>
      </c>
      <c r="F27" s="11">
        <f>U27</f>
        <v>0</v>
      </c>
      <c r="G27" s="12">
        <f t="shared" si="0"/>
        <v>4300</v>
      </c>
      <c r="I27" s="11">
        <v>0</v>
      </c>
      <c r="J27" s="11">
        <v>0</v>
      </c>
      <c r="K27" s="11">
        <v>0</v>
      </c>
      <c r="L27" s="11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7">
        <f t="shared" si="2"/>
        <v>0</v>
      </c>
    </row>
    <row r="28" spans="1:21" ht="13.5" customHeight="1">
      <c r="A28" s="59" t="s">
        <v>7</v>
      </c>
      <c r="B28" s="57"/>
      <c r="C28" s="11">
        <v>13014</v>
      </c>
      <c r="D28" s="11">
        <v>15205.66</v>
      </c>
      <c r="E28" s="11">
        <v>0</v>
      </c>
      <c r="F28" s="11">
        <f t="shared" si="1"/>
        <v>4091.27</v>
      </c>
      <c r="G28" s="12">
        <f t="shared" si="0"/>
        <v>11114.39</v>
      </c>
      <c r="I28" s="11">
        <v>232</v>
      </c>
      <c r="J28" s="11">
        <v>3859.27</v>
      </c>
      <c r="K28" s="11">
        <v>0</v>
      </c>
      <c r="L28" s="11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7">
        <f t="shared" si="2"/>
        <v>4091.27</v>
      </c>
    </row>
    <row r="29" spans="1:21" ht="13.5" customHeight="1">
      <c r="A29" s="59" t="s">
        <v>8</v>
      </c>
      <c r="B29" s="57"/>
      <c r="C29" s="12">
        <v>5000</v>
      </c>
      <c r="D29" s="12">
        <v>5000</v>
      </c>
      <c r="E29" s="11">
        <v>0</v>
      </c>
      <c r="F29" s="11">
        <f t="shared" si="1"/>
        <v>0</v>
      </c>
      <c r="G29" s="12">
        <f t="shared" si="0"/>
        <v>5000</v>
      </c>
      <c r="I29" s="11">
        <v>0</v>
      </c>
      <c r="J29" s="11">
        <v>0</v>
      </c>
      <c r="K29" s="11">
        <v>0</v>
      </c>
      <c r="L29" s="11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7">
        <f t="shared" si="2"/>
        <v>0</v>
      </c>
    </row>
    <row r="30" spans="1:21" ht="13.5" customHeight="1">
      <c r="A30" s="60" t="s">
        <v>9</v>
      </c>
      <c r="B30" s="58"/>
      <c r="C30" s="12">
        <v>378143.04</v>
      </c>
      <c r="D30" s="56">
        <v>498009.59999999998</v>
      </c>
      <c r="E30" s="11">
        <v>51043.25</v>
      </c>
      <c r="F30" s="11">
        <f t="shared" si="1"/>
        <v>63901.020000000004</v>
      </c>
      <c r="G30" s="12">
        <f t="shared" si="0"/>
        <v>434108.57999999996</v>
      </c>
      <c r="I30" s="11">
        <v>0</v>
      </c>
      <c r="J30" s="11">
        <v>0</v>
      </c>
      <c r="K30" s="11">
        <v>12857.77</v>
      </c>
      <c r="L30" s="11">
        <v>51043.25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7">
        <f t="shared" si="2"/>
        <v>63901.020000000004</v>
      </c>
    </row>
    <row r="31" spans="1:21" ht="13.5" customHeight="1">
      <c r="A31" s="59" t="s">
        <v>10</v>
      </c>
      <c r="B31" s="57"/>
      <c r="C31" s="12">
        <v>1500</v>
      </c>
      <c r="D31" s="12">
        <v>207807</v>
      </c>
      <c r="E31" s="11">
        <v>0</v>
      </c>
      <c r="F31" s="11">
        <f t="shared" si="1"/>
        <v>46686.380000000005</v>
      </c>
      <c r="G31" s="12">
        <f t="shared" si="0"/>
        <v>161120.62</v>
      </c>
      <c r="I31" s="11">
        <v>29369.11</v>
      </c>
      <c r="J31" s="11">
        <v>17317.27</v>
      </c>
      <c r="K31" s="11">
        <v>0</v>
      </c>
      <c r="L31" s="11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7">
        <f t="shared" si="2"/>
        <v>46686.380000000005</v>
      </c>
    </row>
    <row r="32" spans="1:21" ht="13.5" customHeight="1">
      <c r="A32" s="60" t="s">
        <v>11</v>
      </c>
      <c r="B32" s="58"/>
      <c r="C32" s="12">
        <v>0</v>
      </c>
      <c r="D32" s="12">
        <v>0</v>
      </c>
      <c r="E32" s="11">
        <v>0</v>
      </c>
      <c r="F32" s="11">
        <f t="shared" si="1"/>
        <v>0</v>
      </c>
      <c r="G32" s="12">
        <v>0</v>
      </c>
      <c r="I32" s="11">
        <v>0</v>
      </c>
      <c r="J32" s="11">
        <v>0</v>
      </c>
      <c r="K32" s="11">
        <v>0</v>
      </c>
      <c r="L32" s="11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7">
        <f t="shared" si="2"/>
        <v>0</v>
      </c>
    </row>
    <row r="33" spans="1:21" ht="13.5" customHeight="1">
      <c r="A33" s="60" t="s">
        <v>12</v>
      </c>
      <c r="B33" s="58"/>
      <c r="C33" s="12">
        <v>5000</v>
      </c>
      <c r="D33" s="12">
        <v>26451.78</v>
      </c>
      <c r="E33" s="11">
        <v>382.7</v>
      </c>
      <c r="F33" s="11">
        <v>0</v>
      </c>
      <c r="G33" s="12">
        <v>0</v>
      </c>
      <c r="I33" s="11">
        <v>0</v>
      </c>
      <c r="J33" s="11">
        <v>0</v>
      </c>
      <c r="K33" s="11">
        <v>0</v>
      </c>
      <c r="L33" s="11">
        <v>382.7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7">
        <f t="shared" si="2"/>
        <v>382.7</v>
      </c>
    </row>
    <row r="34" spans="1:21" ht="13.5" customHeight="1">
      <c r="A34" s="59" t="s">
        <v>69</v>
      </c>
      <c r="B34" s="57"/>
      <c r="C34" s="13">
        <v>158</v>
      </c>
      <c r="D34" s="13">
        <v>258</v>
      </c>
      <c r="E34" s="11">
        <v>5.62</v>
      </c>
      <c r="F34" s="11">
        <f t="shared" si="1"/>
        <v>21.18</v>
      </c>
      <c r="G34" s="12">
        <f t="shared" si="0"/>
        <v>236.82</v>
      </c>
      <c r="I34" s="11">
        <v>4.97</v>
      </c>
      <c r="J34" s="11">
        <v>4.97</v>
      </c>
      <c r="K34" s="11">
        <v>5.62</v>
      </c>
      <c r="L34" s="11">
        <v>5.62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7">
        <f t="shared" si="2"/>
        <v>21.18</v>
      </c>
    </row>
    <row r="35" spans="1:21" ht="12.95" customHeight="1">
      <c r="A35" s="68"/>
      <c r="B35" s="2"/>
      <c r="C35" s="12" t="s">
        <v>0</v>
      </c>
      <c r="D35" s="12"/>
      <c r="E35" s="12"/>
      <c r="F35" s="12"/>
      <c r="G35" s="12"/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4"/>
    </row>
    <row r="36" spans="1:21" ht="26.1" customHeight="1">
      <c r="A36" s="69" t="s">
        <v>13</v>
      </c>
      <c r="B36" s="7"/>
      <c r="C36" s="14">
        <f>SUM(C24:C34)</f>
        <v>663565.04</v>
      </c>
      <c r="D36" s="12">
        <f>SUM(D24:D35)</f>
        <v>1107566.17</v>
      </c>
      <c r="E36" s="12">
        <f t="shared" ref="E36:G36" si="3">SUM(E24:E35)</f>
        <v>58821.29</v>
      </c>
      <c r="F36" s="12">
        <f t="shared" si="3"/>
        <v>132342.12</v>
      </c>
      <c r="G36" s="49">
        <f t="shared" si="3"/>
        <v>948772.2699999999</v>
      </c>
      <c r="I36" s="50">
        <f>SUM(I24:I35)</f>
        <v>29606.080000000002</v>
      </c>
      <c r="J36" s="11">
        <f>SUM(J24:J34)</f>
        <v>26469.510000000002</v>
      </c>
      <c r="K36" s="48">
        <f>SUM(K24:K34)</f>
        <v>17827.939999999999</v>
      </c>
      <c r="L36" s="11">
        <f>SUM(L24:L34)</f>
        <v>58821.29</v>
      </c>
      <c r="M36" s="41">
        <f>SUM(M24:M34)</f>
        <v>0</v>
      </c>
      <c r="N36" s="12">
        <f t="shared" ref="N36:T36" si="4">SUM(N24:N35)</f>
        <v>0</v>
      </c>
      <c r="O36" s="12">
        <f t="shared" si="4"/>
        <v>0</v>
      </c>
      <c r="P36" s="12">
        <f t="shared" si="4"/>
        <v>0</v>
      </c>
      <c r="Q36" s="12">
        <f t="shared" si="4"/>
        <v>0</v>
      </c>
      <c r="R36" s="12">
        <f t="shared" si="4"/>
        <v>0</v>
      </c>
      <c r="S36" s="12">
        <f t="shared" si="4"/>
        <v>0</v>
      </c>
      <c r="T36" s="12">
        <f t="shared" si="4"/>
        <v>0</v>
      </c>
      <c r="U36" s="47">
        <f>I36+J36+K36+L36+M36+N36+O36+P36+Q36+R36+S36+T36</f>
        <v>132724.82</v>
      </c>
    </row>
    <row r="37" spans="1:21" ht="33" customHeight="1">
      <c r="A37" s="61"/>
      <c r="B37" s="2"/>
      <c r="C37" s="15"/>
      <c r="D37" s="15"/>
      <c r="E37" s="15"/>
      <c r="F37" s="15" t="s">
        <v>0</v>
      </c>
      <c r="G37" s="15"/>
      <c r="I37" s="15" t="s">
        <v>0</v>
      </c>
      <c r="J37" s="15"/>
      <c r="K37" s="40"/>
    </row>
    <row r="38" spans="1:21" ht="26.1" customHeight="1">
      <c r="A38" s="62"/>
      <c r="B38" s="2"/>
      <c r="C38" s="15"/>
      <c r="D38" s="15"/>
      <c r="E38" s="15"/>
      <c r="F38" s="15" t="s">
        <v>0</v>
      </c>
      <c r="G38" s="15"/>
      <c r="I38" s="15" t="s">
        <v>0</v>
      </c>
      <c r="J38" s="15"/>
      <c r="K38" s="40"/>
    </row>
    <row r="39" spans="1:21" ht="24.75" customHeight="1">
      <c r="A39" s="63"/>
      <c r="B39" s="57"/>
      <c r="C39" s="8" t="s">
        <v>71</v>
      </c>
      <c r="D39" s="9" t="s">
        <v>72</v>
      </c>
      <c r="E39" s="16" t="s">
        <v>14</v>
      </c>
      <c r="F39" s="17" t="s">
        <v>15</v>
      </c>
      <c r="G39" s="10" t="s">
        <v>16</v>
      </c>
      <c r="I39" s="70" t="s">
        <v>31</v>
      </c>
      <c r="J39" s="70" t="s">
        <v>47</v>
      </c>
      <c r="K39" s="71" t="s">
        <v>48</v>
      </c>
      <c r="L39" s="70" t="s">
        <v>34</v>
      </c>
      <c r="M39" s="70" t="s">
        <v>49</v>
      </c>
      <c r="N39" s="70" t="s">
        <v>50</v>
      </c>
      <c r="O39" s="70" t="s">
        <v>37</v>
      </c>
      <c r="P39" s="70" t="s">
        <v>38</v>
      </c>
      <c r="Q39" s="70" t="s">
        <v>51</v>
      </c>
      <c r="R39" s="70" t="s">
        <v>70</v>
      </c>
      <c r="S39" s="70" t="s">
        <v>52</v>
      </c>
      <c r="T39" s="70" t="s">
        <v>53</v>
      </c>
      <c r="U39" s="72" t="s">
        <v>46</v>
      </c>
    </row>
    <row r="40" spans="1:21" ht="13.5" customHeight="1">
      <c r="A40" s="64" t="s">
        <v>17</v>
      </c>
      <c r="B40" s="19"/>
      <c r="C40" s="12">
        <v>255240</v>
      </c>
      <c r="D40" s="12">
        <v>276636.96999999997</v>
      </c>
      <c r="E40" s="11">
        <v>16467.419999999998</v>
      </c>
      <c r="F40" s="11">
        <f t="shared" ref="F40:F51" si="5">U40</f>
        <v>67372.69</v>
      </c>
      <c r="G40" s="12">
        <f t="shared" ref="G40:G50" si="6">D40-F40</f>
        <v>209264.27999999997</v>
      </c>
      <c r="I40" s="11">
        <v>18152</v>
      </c>
      <c r="J40" s="11">
        <v>16981.87</v>
      </c>
      <c r="K40" s="11">
        <v>15771.4</v>
      </c>
      <c r="L40" s="11">
        <v>16467.419999999998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  <c r="U40" s="47">
        <f t="shared" ref="U40:U51" si="7">T40+S40+R40+Q40+P40+O40+N40+M40+L40+K40+J40+I40</f>
        <v>67372.69</v>
      </c>
    </row>
    <row r="41" spans="1:21" ht="13.5" customHeight="1">
      <c r="A41" s="64" t="s">
        <v>18</v>
      </c>
      <c r="B41" s="19"/>
      <c r="C41" s="12">
        <v>1200</v>
      </c>
      <c r="D41" s="12">
        <v>3549.51</v>
      </c>
      <c r="E41" s="11">
        <v>0</v>
      </c>
      <c r="F41" s="11">
        <f t="shared" si="5"/>
        <v>0</v>
      </c>
      <c r="G41" s="12">
        <f t="shared" si="6"/>
        <v>3549.51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47">
        <f t="shared" si="7"/>
        <v>0</v>
      </c>
    </row>
    <row r="42" spans="1:21" ht="13.5" customHeight="1">
      <c r="A42" s="64" t="s">
        <v>19</v>
      </c>
      <c r="B42" s="19"/>
      <c r="C42" s="12">
        <f>C40*0.0765</f>
        <v>19525.86</v>
      </c>
      <c r="D42" s="12">
        <v>23028.6</v>
      </c>
      <c r="E42" s="11">
        <v>1257.8499999999999</v>
      </c>
      <c r="F42" s="11">
        <f t="shared" si="5"/>
        <v>5146.4399999999996</v>
      </c>
      <c r="G42" s="12">
        <f t="shared" si="6"/>
        <v>17882.16</v>
      </c>
      <c r="I42" s="11">
        <v>1386.77</v>
      </c>
      <c r="J42" s="11">
        <v>1297.23</v>
      </c>
      <c r="K42" s="11">
        <v>1204.5899999999999</v>
      </c>
      <c r="L42" s="11">
        <v>1257.8499999999999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47">
        <f t="shared" si="7"/>
        <v>5146.4399999999996</v>
      </c>
    </row>
    <row r="43" spans="1:21" ht="13.5" customHeight="1">
      <c r="A43" s="64" t="s">
        <v>20</v>
      </c>
      <c r="B43" s="19"/>
      <c r="C43" s="12">
        <f>C40*0.0944</f>
        <v>24094.655999999999</v>
      </c>
      <c r="D43" s="12">
        <v>28930.39</v>
      </c>
      <c r="E43" s="11">
        <v>1554.52</v>
      </c>
      <c r="F43" s="11">
        <f t="shared" si="5"/>
        <v>6360</v>
      </c>
      <c r="G43" s="12">
        <f t="shared" si="6"/>
        <v>22570.39</v>
      </c>
      <c r="I43" s="11">
        <v>1713.59</v>
      </c>
      <c r="J43" s="11">
        <v>1603.07</v>
      </c>
      <c r="K43" s="11">
        <v>1488.82</v>
      </c>
      <c r="L43" s="11">
        <v>1554.52</v>
      </c>
      <c r="M43" s="11">
        <v>0</v>
      </c>
      <c r="N43" s="11"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  <c r="U43" s="47">
        <f t="shared" si="7"/>
        <v>6360</v>
      </c>
    </row>
    <row r="44" spans="1:21" ht="13.5" customHeight="1">
      <c r="A44" s="65" t="s">
        <v>21</v>
      </c>
      <c r="B44" s="20"/>
      <c r="C44" s="12">
        <f>1893.18*12</f>
        <v>22718.16</v>
      </c>
      <c r="D44" s="12">
        <v>23418.26</v>
      </c>
      <c r="E44" s="11">
        <v>934.86</v>
      </c>
      <c r="F44" s="11">
        <f t="shared" si="5"/>
        <v>3688.57</v>
      </c>
      <c r="G44" s="12">
        <f t="shared" si="6"/>
        <v>19729.689999999999</v>
      </c>
      <c r="I44" s="11">
        <v>922.42</v>
      </c>
      <c r="J44" s="11">
        <v>914.66</v>
      </c>
      <c r="K44" s="11">
        <v>916.63</v>
      </c>
      <c r="L44" s="11">
        <v>934.86</v>
      </c>
      <c r="M44" s="11">
        <v>0</v>
      </c>
      <c r="N44" s="11"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  <c r="U44" s="47">
        <f t="shared" si="7"/>
        <v>3688.57</v>
      </c>
    </row>
    <row r="45" spans="1:21" ht="13.5" customHeight="1">
      <c r="A45" s="59" t="s">
        <v>22</v>
      </c>
      <c r="B45" s="57"/>
      <c r="C45" s="12">
        <v>350</v>
      </c>
      <c r="D45" s="12">
        <v>350</v>
      </c>
      <c r="E45" s="11">
        <v>0</v>
      </c>
      <c r="F45" s="11">
        <f t="shared" si="5"/>
        <v>0</v>
      </c>
      <c r="G45" s="12">
        <f t="shared" si="6"/>
        <v>350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  <c r="U45" s="47">
        <f t="shared" si="7"/>
        <v>0</v>
      </c>
    </row>
    <row r="46" spans="1:21" ht="13.5" customHeight="1">
      <c r="A46" s="65" t="s">
        <v>23</v>
      </c>
      <c r="B46" s="57"/>
      <c r="C46" s="12">
        <v>20000</v>
      </c>
      <c r="D46" s="12">
        <v>25000</v>
      </c>
      <c r="E46" s="11">
        <v>5877</v>
      </c>
      <c r="F46" s="11">
        <v>0</v>
      </c>
      <c r="G46" s="12">
        <f t="shared" si="6"/>
        <v>25000</v>
      </c>
      <c r="I46" s="11">
        <v>0</v>
      </c>
      <c r="J46" s="11">
        <f>197.25+1327.85</f>
        <v>1525.1</v>
      </c>
      <c r="K46" s="11">
        <v>4345.54</v>
      </c>
      <c r="L46" s="11">
        <v>5877</v>
      </c>
      <c r="M46" s="11">
        <v>0</v>
      </c>
      <c r="N46" s="11"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  <c r="U46" s="47">
        <f t="shared" si="7"/>
        <v>11747.640000000001</v>
      </c>
    </row>
    <row r="47" spans="1:21" ht="13.5" customHeight="1">
      <c r="A47" s="59" t="s">
        <v>24</v>
      </c>
      <c r="B47" s="57"/>
      <c r="C47" s="12">
        <v>420000</v>
      </c>
      <c r="D47" s="12">
        <v>473052.72</v>
      </c>
      <c r="E47" s="11">
        <v>47287.94</v>
      </c>
      <c r="F47" s="11">
        <f t="shared" si="5"/>
        <v>84067.26</v>
      </c>
      <c r="G47" s="12">
        <f t="shared" si="6"/>
        <v>388985.45999999996</v>
      </c>
      <c r="I47" s="11">
        <v>0</v>
      </c>
      <c r="J47" s="11">
        <f>5153.33+35.96</f>
        <v>5189.29</v>
      </c>
      <c r="K47" s="11">
        <v>31590.03</v>
      </c>
      <c r="L47" s="11">
        <v>47287.94</v>
      </c>
      <c r="M47" s="11">
        <v>0</v>
      </c>
      <c r="N47" s="11"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  <c r="U47" s="47">
        <f t="shared" si="7"/>
        <v>84067.26</v>
      </c>
    </row>
    <row r="48" spans="1:21" ht="13.5" customHeight="1">
      <c r="A48" s="59" t="s">
        <v>25</v>
      </c>
      <c r="B48" s="20"/>
      <c r="C48" s="12">
        <v>0</v>
      </c>
      <c r="D48" s="12">
        <v>0</v>
      </c>
      <c r="E48" s="11">
        <v>0</v>
      </c>
      <c r="F48" s="11">
        <f t="shared" si="5"/>
        <v>0</v>
      </c>
      <c r="G48" s="12">
        <f t="shared" si="6"/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  <c r="U48" s="47">
        <f t="shared" si="7"/>
        <v>0</v>
      </c>
    </row>
    <row r="49" spans="1:21" ht="13.5" customHeight="1">
      <c r="A49" s="59" t="s">
        <v>26</v>
      </c>
      <c r="B49" s="57"/>
      <c r="C49" s="12">
        <v>40000</v>
      </c>
      <c r="D49" s="12">
        <v>40000</v>
      </c>
      <c r="E49" s="11">
        <v>0</v>
      </c>
      <c r="F49" s="11">
        <f t="shared" si="5"/>
        <v>1668.17</v>
      </c>
      <c r="G49" s="12">
        <f t="shared" si="6"/>
        <v>38331.83</v>
      </c>
      <c r="I49" s="11">
        <v>0</v>
      </c>
      <c r="J49" s="11">
        <v>1668.17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  <c r="U49" s="47">
        <f t="shared" si="7"/>
        <v>1668.17</v>
      </c>
    </row>
    <row r="50" spans="1:21" ht="13.5" customHeight="1">
      <c r="A50" s="59" t="s">
        <v>27</v>
      </c>
      <c r="B50" s="57"/>
      <c r="C50" s="12">
        <v>1300</v>
      </c>
      <c r="D50" s="12">
        <v>3000</v>
      </c>
      <c r="E50" s="11">
        <v>0</v>
      </c>
      <c r="F50" s="11">
        <f t="shared" si="5"/>
        <v>1039</v>
      </c>
      <c r="G50" s="12">
        <f t="shared" si="6"/>
        <v>1961</v>
      </c>
      <c r="H50" s="21" t="s">
        <v>0</v>
      </c>
      <c r="I50" s="11">
        <v>0</v>
      </c>
      <c r="J50" s="11">
        <v>1039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  <c r="U50" s="47">
        <f t="shared" si="7"/>
        <v>1039</v>
      </c>
    </row>
    <row r="51" spans="1:21" ht="13.5" customHeight="1">
      <c r="A51" s="59" t="s">
        <v>28</v>
      </c>
      <c r="B51" s="57"/>
      <c r="C51" s="12">
        <v>1000</v>
      </c>
      <c r="D51" s="12">
        <v>1000</v>
      </c>
      <c r="E51" s="11">
        <v>0</v>
      </c>
      <c r="F51" s="11">
        <f t="shared" si="5"/>
        <v>40.049999999999997</v>
      </c>
      <c r="G51" s="12">
        <v>6210</v>
      </c>
      <c r="I51" s="11">
        <v>0</v>
      </c>
      <c r="J51" s="11">
        <v>0</v>
      </c>
      <c r="K51" s="11">
        <v>40.049999999999997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  <c r="U51" s="47">
        <f t="shared" si="7"/>
        <v>40.049999999999997</v>
      </c>
    </row>
    <row r="52" spans="1:21" ht="13.5" customHeight="1">
      <c r="A52" s="66"/>
      <c r="B52" s="20"/>
      <c r="C52" s="12"/>
      <c r="D52" s="12"/>
      <c r="E52" s="12" t="s">
        <v>0</v>
      </c>
      <c r="F52" s="11" t="s">
        <v>0</v>
      </c>
      <c r="G52" s="12"/>
      <c r="I52" s="11" t="s">
        <v>0</v>
      </c>
      <c r="J52" s="11" t="s">
        <v>0</v>
      </c>
      <c r="K52" s="12" t="s">
        <v>0</v>
      </c>
      <c r="N52" s="12" t="s">
        <v>0</v>
      </c>
      <c r="O52" s="44"/>
      <c r="P52" s="12" t="s">
        <v>0</v>
      </c>
      <c r="Q52" s="44"/>
      <c r="R52" s="44"/>
      <c r="S52" s="44"/>
      <c r="T52" s="44"/>
      <c r="U52" s="44"/>
    </row>
    <row r="53" spans="1:21" ht="13.5" customHeight="1">
      <c r="A53" s="67" t="s">
        <v>29</v>
      </c>
      <c r="B53" s="57"/>
      <c r="C53" s="12">
        <f t="shared" ref="C53:D53" si="8">SUM(C40:C51)</f>
        <v>805428.67599999998</v>
      </c>
      <c r="D53" s="12">
        <f t="shared" si="8"/>
        <v>897966.45</v>
      </c>
      <c r="E53" s="12">
        <f>SUM(E40:E52)</f>
        <v>73379.59</v>
      </c>
      <c r="F53" s="12">
        <f t="shared" ref="F53:G53" si="9">SUM(F40:F51)</f>
        <v>169382.18000000002</v>
      </c>
      <c r="G53" s="12">
        <f t="shared" si="9"/>
        <v>733834.32</v>
      </c>
      <c r="I53" s="12">
        <f>SUM(I40:I51)</f>
        <v>22174.78</v>
      </c>
      <c r="J53" s="12">
        <f t="shared" ref="J53:O53" si="10">SUM(J40:J52)</f>
        <v>30218.39</v>
      </c>
      <c r="K53" s="12">
        <f t="shared" si="10"/>
        <v>55357.06</v>
      </c>
      <c r="L53" s="12">
        <f t="shared" si="10"/>
        <v>73379.59</v>
      </c>
      <c r="M53" s="43">
        <f t="shared" si="10"/>
        <v>0</v>
      </c>
      <c r="N53" s="12">
        <f t="shared" si="10"/>
        <v>0</v>
      </c>
      <c r="O53" s="12">
        <f t="shared" si="10"/>
        <v>0</v>
      </c>
      <c r="P53" s="12">
        <f>SUM(P40:P52)</f>
        <v>0</v>
      </c>
      <c r="Q53" s="12">
        <f>SUM(Q40:Q52)</f>
        <v>0</v>
      </c>
      <c r="R53" s="51">
        <f>R40+R41+R42+R43+R44+R46+R47</f>
        <v>0</v>
      </c>
      <c r="S53" s="51">
        <f>S40+S41+S42+S43+S44+S46+S47</f>
        <v>0</v>
      </c>
      <c r="T53" s="12">
        <f>SUM(T40:T52)</f>
        <v>0</v>
      </c>
      <c r="U53" s="47">
        <f>I53+J53+K53+L53+M53+N53+O53+P53+Q53+R53+S53+T53</f>
        <v>181129.82</v>
      </c>
    </row>
    <row r="54" spans="1:21" ht="11.25" customHeight="1">
      <c r="A54" s="2" t="s">
        <v>0</v>
      </c>
      <c r="C54" s="22"/>
      <c r="F54" s="3" t="s">
        <v>0</v>
      </c>
      <c r="K54" t="s">
        <v>0</v>
      </c>
      <c r="M54" s="3" t="s">
        <v>0</v>
      </c>
    </row>
    <row r="55" spans="1:21" ht="12" customHeight="1">
      <c r="A55" s="6" t="s">
        <v>30</v>
      </c>
      <c r="B55" s="23"/>
      <c r="C55" s="24">
        <v>45931</v>
      </c>
      <c r="D55" s="25"/>
      <c r="E55" s="27" t="s">
        <v>0</v>
      </c>
      <c r="F55" s="26">
        <f>F21+F36-F53</f>
        <v>195130.47</v>
      </c>
      <c r="K55" t="s">
        <v>0</v>
      </c>
    </row>
    <row r="56" spans="1:21" ht="12" customHeight="1">
      <c r="A56" s="26"/>
      <c r="B56" s="1" t="s">
        <v>0</v>
      </c>
      <c r="C56" s="22" t="s">
        <v>0</v>
      </c>
      <c r="F56" s="3" t="s">
        <v>0</v>
      </c>
      <c r="G56" s="26" t="s">
        <v>0</v>
      </c>
      <c r="H56" s="26" t="s">
        <v>0</v>
      </c>
      <c r="I56" t="s">
        <v>0</v>
      </c>
      <c r="J56" t="str">
        <f>I57</f>
        <v xml:space="preserve"> </v>
      </c>
      <c r="K56" t="s">
        <v>0</v>
      </c>
      <c r="M56" s="3" t="s">
        <v>0</v>
      </c>
    </row>
    <row r="57" spans="1:21" ht="12" customHeight="1">
      <c r="A57" s="26" t="s">
        <v>44</v>
      </c>
      <c r="B57" s="28" t="s">
        <v>31</v>
      </c>
      <c r="C57" s="28" t="s">
        <v>32</v>
      </c>
      <c r="D57" s="29" t="s">
        <v>33</v>
      </c>
      <c r="E57" s="28" t="s">
        <v>34</v>
      </c>
      <c r="F57" s="28" t="s">
        <v>35</v>
      </c>
      <c r="G57" s="28" t="s">
        <v>36</v>
      </c>
      <c r="H57" s="3" t="s">
        <v>0</v>
      </c>
      <c r="I57" t="s">
        <v>0</v>
      </c>
      <c r="J57" s="33"/>
      <c r="K57" t="s">
        <v>0</v>
      </c>
      <c r="M57" s="3" t="s">
        <v>0</v>
      </c>
    </row>
    <row r="58" spans="1:21" ht="12">
      <c r="A58" s="26"/>
      <c r="B58" s="26">
        <v>618.29</v>
      </c>
      <c r="C58" s="30">
        <v>21248.1</v>
      </c>
      <c r="D58" s="26">
        <v>20971.96</v>
      </c>
      <c r="E58" s="26">
        <v>31046.560000000001</v>
      </c>
      <c r="F58" s="26">
        <v>0</v>
      </c>
      <c r="G58" s="26">
        <v>0</v>
      </c>
      <c r="I58" t="s">
        <v>0</v>
      </c>
      <c r="K58" t="s">
        <v>0</v>
      </c>
      <c r="M58" s="3" t="s">
        <v>0</v>
      </c>
    </row>
    <row r="59" spans="1:21" ht="11.25" customHeight="1">
      <c r="B59" s="28" t="s">
        <v>37</v>
      </c>
      <c r="C59" s="29" t="s">
        <v>38</v>
      </c>
      <c r="D59" s="28" t="s">
        <v>39</v>
      </c>
      <c r="E59" s="28" t="s">
        <v>40</v>
      </c>
      <c r="F59" s="28" t="s">
        <v>41</v>
      </c>
      <c r="G59" s="28" t="s">
        <v>42</v>
      </c>
      <c r="I59" s="28" t="s">
        <v>0</v>
      </c>
      <c r="K59" t="s">
        <v>0</v>
      </c>
      <c r="M59" s="3" t="s">
        <v>0</v>
      </c>
    </row>
    <row r="60" spans="1:21" ht="12">
      <c r="B60" s="26">
        <v>0</v>
      </c>
      <c r="C60" s="30">
        <v>0</v>
      </c>
      <c r="D60" s="26">
        <v>0</v>
      </c>
      <c r="E60" s="26">
        <v>0</v>
      </c>
      <c r="F60" s="26">
        <v>0</v>
      </c>
      <c r="G60" s="26">
        <v>0</v>
      </c>
      <c r="J60" s="26" t="s">
        <v>0</v>
      </c>
      <c r="K60" t="s">
        <v>0</v>
      </c>
    </row>
    <row r="61" spans="1:21" ht="12" customHeight="1">
      <c r="J61" t="s">
        <v>0</v>
      </c>
    </row>
    <row r="62" spans="1:21" ht="11.25" customHeight="1">
      <c r="H62" s="26" t="s">
        <v>0</v>
      </c>
      <c r="J62" s="33" t="s">
        <v>0</v>
      </c>
    </row>
    <row r="63" spans="1:21" ht="22.5" customHeight="1">
      <c r="F63" s="32"/>
    </row>
    <row r="64" spans="1:21" ht="12" customHeight="1">
      <c r="I64" s="32"/>
      <c r="J64" s="33"/>
    </row>
    <row r="65" spans="1:6" ht="11.25" customHeight="1">
      <c r="A65" s="3" t="s">
        <v>0</v>
      </c>
      <c r="C65" s="22"/>
    </row>
    <row r="66" spans="1:6" ht="11.25" customHeight="1">
      <c r="A66" s="3"/>
      <c r="C66" s="22"/>
    </row>
    <row r="67" spans="1:6" ht="11.25" customHeight="1">
      <c r="C67" s="22"/>
    </row>
    <row r="68" spans="1:6" ht="11.25" customHeight="1">
      <c r="C68" s="22"/>
    </row>
    <row r="69" spans="1:6" ht="11.25" customHeight="1">
      <c r="C69" s="22"/>
    </row>
    <row r="70" spans="1:6" ht="11.25" customHeight="1">
      <c r="C70" s="22"/>
    </row>
    <row r="71" spans="1:6" ht="11.25" customHeight="1">
      <c r="C71" s="22"/>
    </row>
    <row r="72" spans="1:6" ht="11.25" customHeight="1">
      <c r="C72" s="22"/>
    </row>
    <row r="73" spans="1:6" ht="11.25" customHeight="1">
      <c r="C73" s="22"/>
    </row>
    <row r="74" spans="1:6" ht="11.25" customHeight="1">
      <c r="C74" s="22"/>
    </row>
    <row r="75" spans="1:6" ht="11.25" customHeight="1">
      <c r="C75" s="22"/>
      <c r="F75" s="32"/>
    </row>
    <row r="76" spans="1:6" ht="11.25" customHeight="1"/>
    <row r="77" spans="1:6" ht="11.25" customHeight="1"/>
    <row r="78" spans="1:6" ht="11.25" customHeight="1"/>
    <row r="79" spans="1:6" ht="11.25" customHeight="1"/>
    <row r="80" spans="1:6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48554" spans="10:10" ht="15" customHeight="1">
      <c r="J1048554" t="s">
        <v>0</v>
      </c>
    </row>
  </sheetData>
  <pageMargins left="0.25" right="0" top="0.75" bottom="0.75" header="0.3" footer="0.3"/>
  <pageSetup scale="10" orientation="portrait" r:id="rId1"/>
  <headerFooter alignWithMargins="0"/>
  <ignoredErrors>
    <ignoredError sqref="J36:M3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4.42578125" defaultRowHeight="15" customHeight="1"/>
  <cols>
    <col min="1" max="6" width="11.42578125" customWidth="1"/>
  </cols>
  <sheetData>
    <row r="1" ht="11.25" customHeight="1"/>
    <row r="2" ht="11.25" customHeight="1"/>
    <row r="3" ht="11.25" customHeight="1"/>
    <row r="4" ht="11.25" customHeight="1"/>
    <row r="5" ht="11.25" customHeight="1"/>
    <row r="6" ht="11.25" customHeight="1"/>
    <row r="7" ht="11.25" customHeight="1"/>
    <row r="8" ht="11.25" customHeight="1"/>
    <row r="9" ht="11.25" customHeight="1"/>
    <row r="10" ht="11.25" customHeight="1"/>
    <row r="11" ht="11.25" customHeight="1"/>
    <row r="12" ht="11.25" customHeight="1"/>
    <row r="13" ht="11.25" customHeight="1"/>
    <row r="14" ht="11.25" customHeight="1"/>
    <row r="15" ht="11.25" customHeight="1"/>
    <row r="16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Joyce</dc:creator>
  <cp:lastModifiedBy>Nancy McKinnon</cp:lastModifiedBy>
  <cp:lastPrinted>2024-09-10T00:43:59Z</cp:lastPrinted>
  <dcterms:created xsi:type="dcterms:W3CDTF">2023-08-27T20:11:27Z</dcterms:created>
  <dcterms:modified xsi:type="dcterms:W3CDTF">2025-11-18T13:52:15Z</dcterms:modified>
</cp:coreProperties>
</file>