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nmckinnon\Desktop\Board Secretary\Minutes\2025-26\05 May\May 13\Attachments\"/>
    </mc:Choice>
  </mc:AlternateContent>
  <xr:revisionPtr revIDLastSave="0" documentId="8_{A93A2934-FCAB-40D8-AE5C-B7A25A6EA1C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6" i="1" l="1"/>
  <c r="C16" i="1"/>
  <c r="Q26" i="1"/>
  <c r="U26" i="1"/>
  <c r="K63" i="1"/>
  <c r="Q46" i="1"/>
  <c r="P47" i="1"/>
  <c r="O30" i="1"/>
  <c r="M26" i="1"/>
  <c r="M47" i="1"/>
  <c r="J47" i="1"/>
  <c r="J46" i="1"/>
  <c r="G13" i="1"/>
  <c r="F13" i="1"/>
  <c r="D13" i="1"/>
  <c r="D12" i="1"/>
  <c r="U24" i="1"/>
  <c r="U25" i="1"/>
  <c r="F25" i="1" s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S36" i="1"/>
  <c r="T36" i="1"/>
  <c r="U40" i="1"/>
  <c r="F40" i="1" s="1"/>
  <c r="U41" i="1"/>
  <c r="F41" i="1" s="1"/>
  <c r="U42" i="1"/>
  <c r="F42" i="1" s="1"/>
  <c r="U43" i="1"/>
  <c r="F43" i="1" s="1"/>
  <c r="U44" i="1"/>
  <c r="F44" i="1" s="1"/>
  <c r="U45" i="1"/>
  <c r="F45" i="1" s="1"/>
  <c r="U46" i="1"/>
  <c r="U48" i="1"/>
  <c r="F48" i="1" s="1"/>
  <c r="U49" i="1"/>
  <c r="F49" i="1" s="1"/>
  <c r="U50" i="1"/>
  <c r="F50" i="1" s="1"/>
  <c r="U51" i="1"/>
  <c r="F51" i="1" s="1"/>
  <c r="I53" i="1"/>
  <c r="J53" i="1"/>
  <c r="K53" i="1"/>
  <c r="L53" i="1"/>
  <c r="M53" i="1"/>
  <c r="N53" i="1"/>
  <c r="O53" i="1"/>
  <c r="P53" i="1"/>
  <c r="Q53" i="1"/>
  <c r="S53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8" i="1"/>
  <c r="F27" i="1"/>
  <c r="G27" i="1" s="1"/>
  <c r="F26" i="1"/>
  <c r="G26" i="1" s="1"/>
  <c r="G25" i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<sst xmlns="http://schemas.openxmlformats.org/spreadsheetml/2006/main" count="138" uniqueCount="76">
  <si>
    <t xml:space="preserve"> </t>
  </si>
  <si>
    <t>Accumulated Revenue</t>
  </si>
  <si>
    <t>Projected Balance</t>
  </si>
  <si>
    <t>Breakfast Revenue (student)</t>
  </si>
  <si>
    <t>Lunch Revenue (student)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</si>
  <si>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</si>
  <si>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</si>
  <si>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</si>
  <si>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</si>
  <si>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</si>
  <si>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</si>
  <si>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</si>
  <si>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</si>
  <si>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</si>
  <si>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</si>
  <si>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</si>
  <si>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</si>
  <si>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</si>
  <si>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</si>
  <si>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</si>
  <si>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</si>
  <si>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</si>
  <si>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</si>
  <si>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</si>
  <si>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</si>
  <si>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</si>
  <si>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</si>
  <si>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</si>
  <si>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</si>
  <si>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</si>
  <si>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</si>
  <si>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</si>
  <si>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</si>
  <si>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</si>
  <si>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</si>
  <si>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</si>
  <si>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</si>
  <si>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</si>
  <si>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</si>
  <si>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</si>
  <si>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</si>
  <si>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</si>
  <si>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</si>
  <si>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</si>
  <si>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</si>
  <si>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</si>
  <si>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</si>
  <si>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</si>
  <si>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</si>
  <si>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</si>
  <si>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</si>
  <si>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</si>
  <si>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</si>
  <si>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</si>
  <si>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</si>
  <si>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</si>
  <si>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</si>
  <si>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</si>
  <si>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</si>
  <si>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</si>
  <si>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</si>
  <si>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</si>
  <si>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</si>
  <si>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</si>
  <si>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</si>
  <si>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</si>
  <si>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</si>
  <si>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</si>
  <si>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</si>
  <si>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</si>
  <si>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</si>
  <si>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</si>
  <si>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Breakfast revenue (adult)sp</t>
  </si>
  <si>
    <t>Lunch revenue  (adult)sp</t>
  </si>
  <si>
    <t>Clarinda Community Schools Nutrition Board Report - April 2026</t>
  </si>
  <si>
    <t>Monthly Student Population (PK-12):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</si>
</sst>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zoomScaleNormal="100" workbookViewId="0">
      <selection activeCell="C38" sqref="C38"/>
    </sheetView>
  </sheetViews>
  <sheetFormatPr defaultColWidth="14.42578125" defaultRowHeight="15" customHeight="1"/>
  <cols>
    <col min="1" max="1" width="28.42578125" bestFit="1" customWidth="1"/>
    <col min="2" max="2" width="13.42578125" customWidth="1"/>
    <col min="3" max="3" width="20" customWidth="1"/>
    <col min="4" max="4" width="19.85546875" customWidth="1"/>
    <col min="5" max="5" width="16.85546875" customWidth="1"/>
    <col min="6" max="6" width="21.85546875" customWidth="1"/>
    <col min="7" max="7" width="15" customWidth="1"/>
    <col min="8" max="8" width="12.5703125" customWidth="1"/>
    <col min="9" max="9" width="13.5703125" customWidth="1"/>
    <col min="10" max="10" width="13.140625" customWidth="1"/>
    <col min="11" max="11" width="12.42578125" customWidth="1"/>
    <col min="12" max="13" width="11.42578125" customWidth="1"/>
  </cols>
  <sheetData>
    <row r="2" spans="1:7" ht="15" customHeight="1">
      <c r="A2" s="35"/>
      <c r="B2" s="35"/>
      <c r="C2" s="39" t="s">
        <v>74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52</v>
      </c>
      <c r="B4" s="35"/>
      <c r="C4" s="35" t="s">
        <v>53</v>
      </c>
      <c r="D4" s="37">
        <v>0.6</v>
      </c>
      <c r="E4" s="35"/>
      <c r="F4" s="35" t="s">
        <v>54</v>
      </c>
      <c r="G4" s="37">
        <v>3</v>
      </c>
    </row>
    <row r="5" spans="1:7" ht="15" customHeight="1">
      <c r="A5" s="35"/>
      <c r="B5" s="35"/>
      <c r="C5" s="35" t="s">
        <v>55</v>
      </c>
      <c r="D5" s="37">
        <v>1.6</v>
      </c>
      <c r="E5" s="35"/>
      <c r="F5" s="35" t="s">
        <v>56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57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59</v>
      </c>
      <c r="D11" s="35" t="s">
        <v>60</v>
      </c>
      <c r="E11" s="35" t="s">
        <v>61</v>
      </c>
      <c r="F11" s="35" t="s">
        <v>62</v>
      </c>
      <c r="G11" s="35" t="s">
        <v>63</v>
      </c>
    </row>
    <row r="12" spans="1:7" ht="15" customHeight="1">
      <c r="A12" s="34" t="s">
        <v>64</v>
      </c>
      <c r="B12" s="35"/>
      <c r="C12" s="36">
        <v>5567</v>
      </c>
      <c r="D12" s="38">
        <f>C12/(508*20)</f>
        <v>0.54793307086614174</v>
      </c>
      <c r="E12" s="36">
        <v>9817</v>
      </c>
      <c r="F12" s="38">
        <f>E12/(655*20)</f>
        <v>0.74938931297709921</v>
      </c>
      <c r="G12" s="36">
        <f>C12+E12</f>
        <v>15384</v>
      </c>
    </row>
    <row r="13" spans="1:7" ht="15" customHeight="1">
      <c r="A13" s="34" t="s">
        <v>65</v>
      </c>
      <c r="B13" s="35"/>
      <c r="C13" s="35">
        <v>2835</v>
      </c>
      <c r="D13" s="38">
        <f>C13/(508*20)</f>
        <v>0.27903543307086615</v>
      </c>
      <c r="E13" s="35">
        <v>3258</v>
      </c>
      <c r="F13" s="38">
        <f>E13/(655*20)</f>
        <v>0.24870229007633587</v>
      </c>
      <c r="G13" s="36">
        <f>C13+E13</f>
        <v>6093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75</v>
      </c>
      <c r="B15" s="35"/>
      <c r="C15" s="35">
        <v>1242</v>
      </c>
      <c r="D15" s="38"/>
      <c r="E15" s="35" t="s">
        <v>70</v>
      </c>
      <c r="F15" s="36">
        <v>426</v>
      </c>
      <c r="G15" s="36"/>
    </row>
    <row r="16" spans="1:7" ht="15" customHeight="1">
      <c r="A16" s="34" t="s">
        <v>58</v>
      </c>
      <c r="B16" s="35"/>
      <c r="C16" s="36">
        <f>F15+F16</f>
        <v>517</v>
      </c>
      <c r="D16" s="35"/>
      <c r="E16" s="35" t="s">
        <v>71</v>
      </c>
      <c r="F16" s="35">
        <v>91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46113</v>
      </c>
      <c r="D18" s="34"/>
      <c r="G18" s="34"/>
    </row>
    <row r="19" spans="1:21" ht="15" customHeight="1">
      <c r="A19" s="6"/>
      <c r="H19" t="s">
        <v>0</v>
      </c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6" t="s">
        <v>41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7.95" customHeight="1">
      <c r="A22" s="18"/>
      <c r="B22" s="2"/>
      <c r="C22" s="2"/>
      <c r="D22" s="2"/>
      <c r="E22" s="2"/>
      <c r="F22" s="2"/>
      <c r="G22" s="2"/>
      <c r="K22" s="2"/>
    </row>
    <row r="23" spans="1:21" ht="27.95" customHeight="1">
      <c r="A23" s="59"/>
      <c r="B23" s="7"/>
      <c r="C23" s="8" t="s">
        <v>68</v>
      </c>
      <c r="D23" s="9" t="s">
        <v>69</v>
      </c>
      <c r="E23" s="10" t="s">
        <v>43</v>
      </c>
      <c r="F23" s="9" t="s">
        <v>1</v>
      </c>
      <c r="G23" s="9" t="s">
        <v>2</v>
      </c>
      <c r="I23" s="45" t="s">
        <v>29</v>
      </c>
      <c r="J23" s="45" t="s">
        <v>45</v>
      </c>
      <c r="K23" s="46" t="s">
        <v>46</v>
      </c>
      <c r="L23" s="45" t="s">
        <v>32</v>
      </c>
      <c r="M23" s="45" t="s">
        <v>47</v>
      </c>
      <c r="N23" s="45" t="s">
        <v>48</v>
      </c>
      <c r="O23" s="45" t="s">
        <v>35</v>
      </c>
      <c r="P23" s="45" t="s">
        <v>36</v>
      </c>
      <c r="Q23" s="45" t="s">
        <v>49</v>
      </c>
      <c r="R23" s="45" t="s">
        <v>67</v>
      </c>
      <c r="S23" s="45" t="s">
        <v>50</v>
      </c>
      <c r="T23" s="45" t="s">
        <v>51</v>
      </c>
      <c r="U23" s="44" t="s">
        <v>44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12130.28</v>
      </c>
      <c r="G24" s="12">
        <f t="shared" ref="G24:G34" si="0">D24-F24</f>
        <v>20769.72</v>
      </c>
      <c r="I24" s="11">
        <v>0</v>
      </c>
      <c r="J24" s="11">
        <v>0</v>
      </c>
      <c r="K24" s="11">
        <v>0</v>
      </c>
      <c r="L24" s="11">
        <v>0</v>
      </c>
      <c r="M24" s="11">
        <v>12130.28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12130.28</v>
      </c>
    </row>
    <row r="25" spans="1:21" ht="13.5" customHeight="1">
      <c r="A25" s="59" t="s">
        <v>72</v>
      </c>
      <c r="B25" s="57"/>
      <c r="C25" s="11">
        <v>550</v>
      </c>
      <c r="D25" s="11">
        <v>550</v>
      </c>
      <c r="E25" s="11">
        <v>0</v>
      </c>
      <c r="F25" s="11">
        <f>U25</f>
        <v>3.2</v>
      </c>
      <c r="G25" s="12">
        <f t="shared" si="0"/>
        <v>546.79999999999995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1.6</v>
      </c>
      <c r="O25" s="11">
        <v>1.6</v>
      </c>
      <c r="P25" s="11">
        <v>0</v>
      </c>
      <c r="Q25" s="11">
        <v>0</v>
      </c>
      <c r="R25" s="11">
        <v>0</v>
      </c>
      <c r="S25" s="42">
        <v>0</v>
      </c>
      <c r="T25" s="42">
        <v>0</v>
      </c>
      <c r="U25" s="47">
        <f t="shared" ref="U25:U34" si="1">T25+S25+R25+Q25+P25+O25+N25+M25+L25+K25+J25+I25</f>
        <v>3.2</v>
      </c>
    </row>
    <row r="26" spans="1:21" ht="13.5" customHeight="1">
      <c r="A26" s="59" t="s">
        <v>4</v>
      </c>
      <c r="B26" s="57"/>
      <c r="C26" s="11">
        <v>232000</v>
      </c>
      <c r="D26" s="11">
        <v>317084.13</v>
      </c>
      <c r="E26" s="11">
        <v>4054.48</v>
      </c>
      <c r="F26" s="11">
        <f t="shared" ref="F26:F34" si="2">U26</f>
        <v>95893.08</v>
      </c>
      <c r="G26" s="12">
        <f t="shared" si="0"/>
        <v>221191.05</v>
      </c>
      <c r="I26" s="11">
        <v>0</v>
      </c>
      <c r="J26" s="11">
        <v>5288</v>
      </c>
      <c r="K26" s="11">
        <v>4964.55</v>
      </c>
      <c r="L26" s="11">
        <v>7389.72</v>
      </c>
      <c r="M26" s="11">
        <f>42806.07+6171.82+964.49</f>
        <v>49942.38</v>
      </c>
      <c r="N26" s="11">
        <v>4971.55</v>
      </c>
      <c r="O26" s="11">
        <v>4970.55</v>
      </c>
      <c r="P26" s="11">
        <v>6995.47</v>
      </c>
      <c r="Q26" s="11">
        <f>7316.38</f>
        <v>7316.38</v>
      </c>
      <c r="R26" s="11">
        <v>4054.48</v>
      </c>
      <c r="S26" s="42">
        <v>0</v>
      </c>
      <c r="T26" s="42">
        <v>0</v>
      </c>
      <c r="U26" s="47">
        <f t="shared" si="1"/>
        <v>95893.08</v>
      </c>
    </row>
    <row r="27" spans="1:21" ht="13.5" customHeight="1">
      <c r="A27" s="59" t="s">
        <v>73</v>
      </c>
      <c r="B27" s="57"/>
      <c r="C27" s="11">
        <v>4300</v>
      </c>
      <c r="D27" s="11">
        <v>4300</v>
      </c>
      <c r="E27" s="11">
        <v>0</v>
      </c>
      <c r="F27" s="11">
        <f>U27</f>
        <v>159.04</v>
      </c>
      <c r="G27" s="12">
        <f t="shared" si="0"/>
        <v>4140.96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79.52</v>
      </c>
      <c r="O27" s="11">
        <v>79.52</v>
      </c>
      <c r="P27" s="11">
        <v>0</v>
      </c>
      <c r="Q27" s="11">
        <v>0</v>
      </c>
      <c r="R27" s="11">
        <v>0</v>
      </c>
      <c r="S27" s="42">
        <v>0</v>
      </c>
      <c r="T27" s="42">
        <v>0</v>
      </c>
      <c r="U27" s="47">
        <f t="shared" si="1"/>
        <v>159.04</v>
      </c>
    </row>
    <row r="28" spans="1:21" ht="13.5" customHeight="1">
      <c r="A28" s="59" t="s">
        <v>5</v>
      </c>
      <c r="B28" s="57"/>
      <c r="C28" s="11">
        <v>13014</v>
      </c>
      <c r="D28" s="11">
        <v>15205.66</v>
      </c>
      <c r="E28" s="11">
        <v>0</v>
      </c>
      <c r="F28" s="11">
        <f t="shared" si="2"/>
        <v>10231.89</v>
      </c>
      <c r="G28" s="12">
        <f t="shared" si="0"/>
        <v>4973.7700000000004</v>
      </c>
      <c r="I28" s="11">
        <v>232</v>
      </c>
      <c r="J28" s="11">
        <v>3859.27</v>
      </c>
      <c r="K28" s="11">
        <v>0</v>
      </c>
      <c r="L28" s="11">
        <v>0</v>
      </c>
      <c r="M28" s="11">
        <v>6140.62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42">
        <v>0</v>
      </c>
      <c r="T28" s="42">
        <v>0</v>
      </c>
      <c r="U28" s="47">
        <f t="shared" si="1"/>
        <v>10231.89</v>
      </c>
    </row>
    <row r="29" spans="1:21" ht="13.5" customHeight="1">
      <c r="A29" s="59" t="s">
        <v>6</v>
      </c>
      <c r="B29" s="57"/>
      <c r="C29" s="12">
        <v>5000</v>
      </c>
      <c r="D29" s="12">
        <v>5000</v>
      </c>
      <c r="E29" s="11">
        <v>0</v>
      </c>
      <c r="F29" s="11"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42">
        <v>0</v>
      </c>
      <c r="T29" s="42">
        <v>0</v>
      </c>
      <c r="U29" s="47">
        <f t="shared" si="1"/>
        <v>0</v>
      </c>
    </row>
    <row r="30" spans="1:21" ht="13.5" customHeight="1">
      <c r="A30" s="60" t="s">
        <v>7</v>
      </c>
      <c r="B30" s="58"/>
      <c r="C30" s="12">
        <v>378143.04</v>
      </c>
      <c r="D30" s="56">
        <v>498009.59999999998</v>
      </c>
      <c r="E30" s="11">
        <v>50670.21</v>
      </c>
      <c r="F30" s="11">
        <f t="shared" si="2"/>
        <v>284478.37</v>
      </c>
      <c r="G30" s="12">
        <f t="shared" si="0"/>
        <v>213531.22999999998</v>
      </c>
      <c r="I30" s="11">
        <v>0</v>
      </c>
      <c r="J30" s="11">
        <v>0</v>
      </c>
      <c r="K30" s="11">
        <v>12857.77</v>
      </c>
      <c r="L30" s="11">
        <v>51043.25</v>
      </c>
      <c r="M30" s="11">
        <v>777.53</v>
      </c>
      <c r="N30" s="11">
        <v>37905.550000000003</v>
      </c>
      <c r="O30" s="11">
        <f>36293.14</f>
        <v>36293.14</v>
      </c>
      <c r="P30" s="11">
        <v>46891.37</v>
      </c>
      <c r="Q30" s="11">
        <v>48039.55</v>
      </c>
      <c r="R30" s="11">
        <v>50670.21</v>
      </c>
      <c r="S30" s="42">
        <v>0</v>
      </c>
      <c r="T30" s="42">
        <v>0</v>
      </c>
      <c r="U30" s="47">
        <f t="shared" si="1"/>
        <v>284478.37</v>
      </c>
    </row>
    <row r="31" spans="1:21" ht="13.5" customHeight="1">
      <c r="A31" s="59" t="s">
        <v>8</v>
      </c>
      <c r="B31" s="57"/>
      <c r="C31" s="12">
        <v>1500</v>
      </c>
      <c r="D31" s="12">
        <v>207807</v>
      </c>
      <c r="E31" s="11">
        <v>0</v>
      </c>
      <c r="F31" s="11">
        <f t="shared" si="2"/>
        <v>120514.6</v>
      </c>
      <c r="G31" s="12">
        <f t="shared" si="0"/>
        <v>87292.4</v>
      </c>
      <c r="I31" s="11">
        <v>29369.11</v>
      </c>
      <c r="J31" s="11">
        <v>17317.27</v>
      </c>
      <c r="K31" s="11">
        <v>24072</v>
      </c>
      <c r="L31" s="11">
        <v>24072</v>
      </c>
      <c r="M31" s="11">
        <v>24071.81</v>
      </c>
      <c r="N31" s="11">
        <v>0</v>
      </c>
      <c r="O31" s="11">
        <v>1612.41</v>
      </c>
      <c r="P31" s="11">
        <v>0</v>
      </c>
      <c r="Q31" s="11">
        <v>0</v>
      </c>
      <c r="R31" s="11">
        <v>0</v>
      </c>
      <c r="S31" s="42">
        <v>0</v>
      </c>
      <c r="T31" s="42">
        <v>0</v>
      </c>
      <c r="U31" s="47">
        <f t="shared" si="1"/>
        <v>120514.6</v>
      </c>
    </row>
    <row r="32" spans="1:21" ht="13.5" customHeight="1">
      <c r="A32" s="60" t="s">
        <v>9</v>
      </c>
      <c r="B32" s="58"/>
      <c r="C32" s="12">
        <v>0</v>
      </c>
      <c r="D32" s="12">
        <v>0</v>
      </c>
      <c r="E32" s="11">
        <v>0</v>
      </c>
      <c r="F32" s="11">
        <f t="shared" si="2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42">
        <v>0</v>
      </c>
      <c r="T32" s="42">
        <v>0</v>
      </c>
      <c r="U32" s="47">
        <f t="shared" si="1"/>
        <v>0</v>
      </c>
    </row>
    <row r="33" spans="1:21" ht="13.5" customHeight="1">
      <c r="A33" s="60" t="s">
        <v>10</v>
      </c>
      <c r="B33" s="58"/>
      <c r="C33" s="12">
        <v>5000</v>
      </c>
      <c r="D33" s="12">
        <v>26451.78</v>
      </c>
      <c r="E33" s="11">
        <v>0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11">
        <v>0</v>
      </c>
      <c r="N33" s="11">
        <v>1500</v>
      </c>
      <c r="O33" s="11">
        <v>1500</v>
      </c>
      <c r="P33" s="11">
        <v>450</v>
      </c>
      <c r="Q33" s="11">
        <v>128</v>
      </c>
      <c r="R33" s="11">
        <v>0</v>
      </c>
      <c r="S33" s="42">
        <v>0</v>
      </c>
      <c r="T33" s="42">
        <v>0</v>
      </c>
      <c r="U33" s="47">
        <f t="shared" si="1"/>
        <v>3960.7</v>
      </c>
    </row>
    <row r="34" spans="1:21" ht="13.5" customHeight="1">
      <c r="A34" s="59" t="s">
        <v>66</v>
      </c>
      <c r="B34" s="57"/>
      <c r="C34" s="13">
        <v>158</v>
      </c>
      <c r="D34" s="13">
        <v>258</v>
      </c>
      <c r="E34" s="11">
        <v>6.34</v>
      </c>
      <c r="F34" s="11">
        <f t="shared" si="2"/>
        <v>50.129999999999995</v>
      </c>
      <c r="G34" s="12">
        <f t="shared" si="0"/>
        <v>207.87</v>
      </c>
      <c r="I34" s="11">
        <v>4.97</v>
      </c>
      <c r="J34" s="11">
        <v>4.97</v>
      </c>
      <c r="K34" s="11">
        <v>5.62</v>
      </c>
      <c r="L34" s="11">
        <v>5.62</v>
      </c>
      <c r="M34" s="11">
        <v>5.01</v>
      </c>
      <c r="N34" s="42">
        <v>0</v>
      </c>
      <c r="O34" s="11">
        <v>5.89</v>
      </c>
      <c r="P34" s="11">
        <v>5.55</v>
      </c>
      <c r="Q34" s="11">
        <v>6.16</v>
      </c>
      <c r="R34" s="11">
        <v>6.34</v>
      </c>
      <c r="S34" s="42">
        <v>0</v>
      </c>
      <c r="T34" s="42">
        <v>0</v>
      </c>
      <c r="U34" s="47">
        <f t="shared" si="1"/>
        <v>50.129999999999995</v>
      </c>
    </row>
    <row r="35" spans="1:21" ht="12.95" customHeight="1">
      <c r="A35" s="67"/>
      <c r="B35" s="2"/>
      <c r="C35" s="12" t="s">
        <v>0</v>
      </c>
      <c r="D35" s="12"/>
      <c r="E35" s="12"/>
      <c r="F35" s="12"/>
      <c r="G35" s="12"/>
      <c r="I35" s="42"/>
      <c r="J35" s="42"/>
      <c r="K35" s="42"/>
      <c r="L35" s="42"/>
      <c r="M35" s="42"/>
      <c r="N35" s="42"/>
      <c r="O35" s="42"/>
      <c r="P35" s="42"/>
      <c r="Q35" s="42"/>
      <c r="R35" s="12"/>
      <c r="S35" s="42"/>
      <c r="T35" s="42"/>
      <c r="U35" s="44"/>
    </row>
    <row r="36" spans="1:21" ht="26.1" customHeight="1">
      <c r="A36" s="68" t="s">
        <v>11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54731.03</v>
      </c>
      <c r="F36" s="12">
        <f t="shared" si="3"/>
        <v>523460.58999999997</v>
      </c>
      <c r="G36" s="49">
        <f t="shared" si="3"/>
        <v>557653.79999999993</v>
      </c>
      <c r="I36" s="50">
        <f>SUM(I24:I35)</f>
        <v>29606.080000000002</v>
      </c>
      <c r="J36" s="11">
        <f>SUM(J24:J34)</f>
        <v>26469.510000000002</v>
      </c>
      <c r="K36" s="48">
        <f>SUM(K24:K34)</f>
        <v>41899.94</v>
      </c>
      <c r="L36" s="11">
        <f>SUM(L24:L34)</f>
        <v>82893.289999999994</v>
      </c>
      <c r="M36" s="41">
        <f>SUM(M24:M34)</f>
        <v>93067.62999999999</v>
      </c>
      <c r="N36" s="12">
        <f t="shared" ref="N36:T36" si="4">SUM(N24:N35)</f>
        <v>44458.22</v>
      </c>
      <c r="O36" s="12">
        <f t="shared" si="4"/>
        <v>44463.11</v>
      </c>
      <c r="P36" s="12">
        <f t="shared" si="4"/>
        <v>54342.390000000007</v>
      </c>
      <c r="Q36" s="12">
        <f t="shared" si="4"/>
        <v>55490.090000000004</v>
      </c>
      <c r="R36" s="12">
        <f t="shared" si="4"/>
        <v>54731.03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527421.29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.1" customHeight="1">
      <c r="A38" s="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2"/>
      <c r="B39" s="57"/>
      <c r="C39" s="8" t="s">
        <v>68</v>
      </c>
      <c r="D39" s="9" t="s">
        <v>69</v>
      </c>
      <c r="E39" s="16" t="s">
        <v>12</v>
      </c>
      <c r="F39" s="17" t="s">
        <v>13</v>
      </c>
      <c r="G39" s="10" t="s">
        <v>14</v>
      </c>
      <c r="I39" s="69" t="s">
        <v>29</v>
      </c>
      <c r="J39" s="69" t="s">
        <v>45</v>
      </c>
      <c r="K39" s="70" t="s">
        <v>46</v>
      </c>
      <c r="L39" s="69" t="s">
        <v>32</v>
      </c>
      <c r="M39" s="69" t="s">
        <v>47</v>
      </c>
      <c r="N39" s="69" t="s">
        <v>48</v>
      </c>
      <c r="O39" s="69" t="s">
        <v>35</v>
      </c>
      <c r="P39" s="69" t="s">
        <v>36</v>
      </c>
      <c r="Q39" s="69" t="s">
        <v>49</v>
      </c>
      <c r="R39" s="69" t="s">
        <v>67</v>
      </c>
      <c r="S39" s="69" t="s">
        <v>50</v>
      </c>
      <c r="T39" s="69" t="s">
        <v>51</v>
      </c>
      <c r="U39" s="71" t="s">
        <v>44</v>
      </c>
    </row>
    <row r="40" spans="1:21" ht="13.5" customHeight="1">
      <c r="A40" s="63" t="s">
        <v>15</v>
      </c>
      <c r="B40" s="19"/>
      <c r="C40" s="12">
        <v>255240</v>
      </c>
      <c r="D40" s="12">
        <v>276636.96999999997</v>
      </c>
      <c r="E40" s="11">
        <v>21987</v>
      </c>
      <c r="F40" s="11">
        <f t="shared" ref="F40:F51" si="5">U40</f>
        <v>155295.13</v>
      </c>
      <c r="G40" s="12">
        <f t="shared" ref="G40:G50" si="6">D40-F40</f>
        <v>121341.83999999997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17010.240000000002</v>
      </c>
      <c r="N40" s="11">
        <v>19428.919999999998</v>
      </c>
      <c r="O40" s="11">
        <v>17720.599999999999</v>
      </c>
      <c r="P40" s="11">
        <v>15939.8</v>
      </c>
      <c r="Q40" s="11">
        <v>17822.88</v>
      </c>
      <c r="R40" s="11"/>
      <c r="S40" s="11">
        <v>0</v>
      </c>
      <c r="T40" s="11">
        <v>0</v>
      </c>
      <c r="U40" s="47">
        <f t="shared" ref="U40:U51" si="7">T40+S40+R40+Q40+P40+O40+N40+M40+L40+K40+J40+I40</f>
        <v>155295.13</v>
      </c>
    </row>
    <row r="41" spans="1:21" ht="13.5" customHeight="1">
      <c r="A41" s="63" t="s">
        <v>16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/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3" t="s">
        <v>17</v>
      </c>
      <c r="B42" s="19"/>
      <c r="C42" s="12">
        <f>C40*0.0765</f>
        <v>19525.86</v>
      </c>
      <c r="D42" s="12">
        <v>23028.6</v>
      </c>
      <c r="E42" s="11">
        <v>1374.77</v>
      </c>
      <c r="F42" s="11">
        <f t="shared" si="5"/>
        <v>11862.93</v>
      </c>
      <c r="G42" s="12">
        <f t="shared" si="6"/>
        <v>11165.669999999998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1299.3599999999999</v>
      </c>
      <c r="N42" s="11">
        <v>1484.4</v>
      </c>
      <c r="O42" s="11">
        <v>1353.69</v>
      </c>
      <c r="P42" s="11">
        <v>1217.5</v>
      </c>
      <c r="Q42" s="11">
        <v>1361.54</v>
      </c>
      <c r="R42" s="11"/>
      <c r="S42" s="11">
        <v>0</v>
      </c>
      <c r="T42" s="11">
        <v>0</v>
      </c>
      <c r="U42" s="47">
        <f t="shared" si="7"/>
        <v>11862.93</v>
      </c>
    </row>
    <row r="43" spans="1:21" ht="13.5" customHeight="1">
      <c r="A43" s="63" t="s">
        <v>18</v>
      </c>
      <c r="B43" s="19"/>
      <c r="C43" s="12">
        <f>C40*0.0944</f>
        <v>24094.655999999999</v>
      </c>
      <c r="D43" s="12">
        <v>28930.39</v>
      </c>
      <c r="E43" s="11">
        <v>1698.8</v>
      </c>
      <c r="F43" s="11">
        <f t="shared" si="5"/>
        <v>14655.48</v>
      </c>
      <c r="G43" s="12">
        <f t="shared" si="6"/>
        <v>14274.91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1605.75</v>
      </c>
      <c r="N43" s="11">
        <v>1834.09</v>
      </c>
      <c r="O43" s="11">
        <v>1668.44</v>
      </c>
      <c r="P43" s="11">
        <v>1504.72</v>
      </c>
      <c r="Q43" s="11">
        <v>1682.48</v>
      </c>
      <c r="R43" s="11"/>
      <c r="S43" s="11">
        <v>0</v>
      </c>
      <c r="T43" s="11">
        <v>0</v>
      </c>
      <c r="U43" s="47">
        <f t="shared" si="7"/>
        <v>14655.48</v>
      </c>
    </row>
    <row r="44" spans="1:21" ht="13.5" customHeight="1">
      <c r="A44" s="64" t="s">
        <v>19</v>
      </c>
      <c r="B44" s="20"/>
      <c r="C44" s="12">
        <f>1893.18*12</f>
        <v>22718.16</v>
      </c>
      <c r="D44" s="12">
        <v>23418.26</v>
      </c>
      <c r="E44" s="11">
        <v>917.72</v>
      </c>
      <c r="F44" s="11">
        <f t="shared" si="5"/>
        <v>8300.81</v>
      </c>
      <c r="G44" s="12">
        <f t="shared" si="6"/>
        <v>15117.449999999999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925.6</v>
      </c>
      <c r="N44" s="11">
        <v>925.6</v>
      </c>
      <c r="O44" s="11">
        <v>925.6</v>
      </c>
      <c r="P44" s="11">
        <v>917.72</v>
      </c>
      <c r="Q44" s="11">
        <v>917.72</v>
      </c>
      <c r="R44" s="11"/>
      <c r="S44" s="11">
        <v>0</v>
      </c>
      <c r="T44" s="11">
        <v>0</v>
      </c>
      <c r="U44" s="47">
        <f t="shared" si="7"/>
        <v>8300.81</v>
      </c>
    </row>
    <row r="45" spans="1:21" ht="13.5" customHeight="1">
      <c r="A45" s="59" t="s">
        <v>20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/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4" t="s">
        <v>21</v>
      </c>
      <c r="B46" s="57"/>
      <c r="C46" s="12">
        <v>20000</v>
      </c>
      <c r="D46" s="12">
        <v>25000</v>
      </c>
      <c r="E46" s="11">
        <v>2925.6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5494.3</v>
      </c>
      <c r="N46" s="11">
        <v>0</v>
      </c>
      <c r="O46" s="11">
        <v>2663.78</v>
      </c>
      <c r="P46" s="11">
        <v>3541.12</v>
      </c>
      <c r="Q46" s="11">
        <f>3637.15</f>
        <v>3637.15</v>
      </c>
      <c r="R46" s="11"/>
      <c r="S46" s="11">
        <v>0</v>
      </c>
      <c r="T46" s="11">
        <v>0</v>
      </c>
      <c r="U46" s="47">
        <f t="shared" si="7"/>
        <v>27083.99</v>
      </c>
    </row>
    <row r="47" spans="1:21" ht="13.5" customHeight="1">
      <c r="A47" s="59" t="s">
        <v>22</v>
      </c>
      <c r="B47" s="57"/>
      <c r="C47" s="12">
        <v>420000</v>
      </c>
      <c r="D47" s="12">
        <v>473052.72</v>
      </c>
      <c r="E47" s="11">
        <v>57535.519999999997</v>
      </c>
      <c r="F47" s="11">
        <f t="shared" si="5"/>
        <v>324807.85000000003</v>
      </c>
      <c r="G47" s="12">
        <f t="shared" si="6"/>
        <v>148244.86999999994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f>47650.31+382.7</f>
        <v>48033.009999999995</v>
      </c>
      <c r="N47" s="11">
        <v>41442.74</v>
      </c>
      <c r="O47" s="11">
        <v>42287.67</v>
      </c>
      <c r="P47" s="11">
        <f>52141.41+357.87</f>
        <v>52499.280000000006</v>
      </c>
      <c r="Q47" s="11">
        <v>56477.89</v>
      </c>
      <c r="R47" s="11"/>
      <c r="S47" s="11">
        <v>0</v>
      </c>
      <c r="T47" s="11">
        <v>0</v>
      </c>
      <c r="U47" s="47">
        <f t="shared" si="7"/>
        <v>324807.85000000003</v>
      </c>
    </row>
    <row r="48" spans="1:21" ht="13.5" customHeight="1">
      <c r="A48" s="59" t="s">
        <v>23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/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24</v>
      </c>
      <c r="B49" s="57"/>
      <c r="C49" s="12">
        <v>40000</v>
      </c>
      <c r="D49" s="12">
        <v>40000</v>
      </c>
      <c r="E49" s="11">
        <v>0</v>
      </c>
      <c r="F49" s="11">
        <f t="shared" si="5"/>
        <v>4718.9400000000005</v>
      </c>
      <c r="G49" s="12">
        <f t="shared" si="6"/>
        <v>35281.06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604.65</v>
      </c>
      <c r="O49" s="11">
        <v>212.9</v>
      </c>
      <c r="P49" s="11">
        <v>2233.2199999999998</v>
      </c>
      <c r="Q49" s="11">
        <v>0</v>
      </c>
      <c r="R49" s="11"/>
      <c r="S49" s="11">
        <v>0</v>
      </c>
      <c r="T49" s="11">
        <v>0</v>
      </c>
      <c r="U49" s="47">
        <f t="shared" si="7"/>
        <v>4718.9400000000005</v>
      </c>
    </row>
    <row r="50" spans="1:21" ht="13.5" customHeight="1">
      <c r="A50" s="59" t="s">
        <v>25</v>
      </c>
      <c r="B50" s="57"/>
      <c r="C50" s="12">
        <v>1300</v>
      </c>
      <c r="D50" s="12">
        <v>3000</v>
      </c>
      <c r="E50" s="11">
        <v>0</v>
      </c>
      <c r="F50" s="11">
        <f t="shared" si="5"/>
        <v>1139</v>
      </c>
      <c r="G50" s="12">
        <f t="shared" si="6"/>
        <v>1861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100</v>
      </c>
      <c r="Q50" s="11">
        <v>0</v>
      </c>
      <c r="R50" s="11"/>
      <c r="S50" s="11">
        <v>0</v>
      </c>
      <c r="T50" s="11">
        <v>0</v>
      </c>
      <c r="U50" s="47">
        <f t="shared" si="7"/>
        <v>1139</v>
      </c>
    </row>
    <row r="51" spans="1:21" ht="13.5" customHeight="1">
      <c r="A51" s="59" t="s">
        <v>26</v>
      </c>
      <c r="B51" s="57"/>
      <c r="C51" s="12">
        <v>1000</v>
      </c>
      <c r="D51" s="12">
        <v>1000</v>
      </c>
      <c r="E51" s="11">
        <v>585.6</v>
      </c>
      <c r="F51" s="11">
        <f t="shared" si="5"/>
        <v>544.29999999999995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100</v>
      </c>
      <c r="N51" s="11">
        <v>232.65</v>
      </c>
      <c r="O51" s="11">
        <v>11.4</v>
      </c>
      <c r="P51" s="11">
        <v>160.19999999999999</v>
      </c>
      <c r="Q51" s="11">
        <v>0</v>
      </c>
      <c r="R51" s="11"/>
      <c r="S51" s="11">
        <v>0</v>
      </c>
      <c r="T51" s="11">
        <v>0</v>
      </c>
      <c r="U51" s="47">
        <f t="shared" si="7"/>
        <v>544.29999999999995</v>
      </c>
    </row>
    <row r="52" spans="1:21" ht="13.5" customHeight="1">
      <c r="A52" s="65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12"/>
      <c r="S52" s="44"/>
      <c r="T52" s="44"/>
      <c r="U52" s="44"/>
    </row>
    <row r="53" spans="1:21" ht="13.5" customHeight="1">
      <c r="A53" s="66" t="s">
        <v>27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87025.010000000009</v>
      </c>
      <c r="F53" s="12">
        <f t="shared" ref="F53:G53" si="9">SUM(F40:F51)</f>
        <v>521324.44000000006</v>
      </c>
      <c r="G53" s="12">
        <f t="shared" si="9"/>
        <v>382396.30999999988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74468.259999999995</v>
      </c>
      <c r="N53" s="12">
        <f t="shared" si="10"/>
        <v>65953.049999999988</v>
      </c>
      <c r="O53" s="12">
        <f t="shared" si="10"/>
        <v>66844.079999999987</v>
      </c>
      <c r="P53" s="12">
        <f>SUM(P40:P52)</f>
        <v>78113.560000000012</v>
      </c>
      <c r="Q53" s="12">
        <f>SUM(Q40:Q52)</f>
        <v>81899.66</v>
      </c>
      <c r="R53" s="12"/>
      <c r="S53" s="51">
        <f>S40+S41+S42+S43+S44+S46+S47</f>
        <v>0</v>
      </c>
      <c r="T53" s="12">
        <f>SUM(T40:T52)</f>
        <v>0</v>
      </c>
      <c r="U53" s="47">
        <f>I53+J53+K53+L53+M53+N53+O53+P53+Q53+R53+S53+T53</f>
        <v>548408.42999999993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28</v>
      </c>
      <c r="B55" s="23"/>
      <c r="C55" s="24">
        <v>46113</v>
      </c>
      <c r="D55" s="25"/>
      <c r="E55" s="27" t="s">
        <v>0</v>
      </c>
      <c r="F55" s="26">
        <f>F21+F36-F53</f>
        <v>234306.67999999993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42</v>
      </c>
      <c r="B57" s="28" t="s">
        <v>29</v>
      </c>
      <c r="C57" s="28" t="s">
        <v>30</v>
      </c>
      <c r="D57" s="29" t="s">
        <v>31</v>
      </c>
      <c r="E57" s="28" t="s">
        <v>32</v>
      </c>
      <c r="F57" s="28" t="s">
        <v>33</v>
      </c>
      <c r="G57" s="28" t="s">
        <v>34</v>
      </c>
      <c r="H57" s="3" t="s">
        <v>0</v>
      </c>
      <c r="I57" t="s">
        <v>0</v>
      </c>
      <c r="J57" s="33"/>
      <c r="K57" t="s">
        <v>0</v>
      </c>
      <c r="N57" s="33"/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25030.55</v>
      </c>
      <c r="G58" s="26">
        <v>18642.18</v>
      </c>
      <c r="J58" s="32"/>
      <c r="K58" t="s">
        <v>0</v>
      </c>
      <c r="L58" s="26"/>
      <c r="M58" s="3" t="s">
        <v>0</v>
      </c>
    </row>
    <row r="59" spans="1:21" ht="11.25" customHeight="1">
      <c r="B59" s="28" t="s">
        <v>35</v>
      </c>
      <c r="C59" s="29" t="s">
        <v>36</v>
      </c>
      <c r="D59" s="28" t="s">
        <v>37</v>
      </c>
      <c r="E59" s="28" t="s">
        <v>38</v>
      </c>
      <c r="F59" s="28" t="s">
        <v>39</v>
      </c>
      <c r="G59" s="28" t="s">
        <v>40</v>
      </c>
      <c r="I59" s="28" t="s">
        <v>0</v>
      </c>
      <c r="J59" s="32"/>
      <c r="K59" s="32"/>
      <c r="M59" s="3" t="s">
        <v>0</v>
      </c>
    </row>
    <row r="60" spans="1:21" ht="12">
      <c r="B60" s="26">
        <v>24796.5</v>
      </c>
      <c r="C60" s="30">
        <v>23677.7</v>
      </c>
      <c r="D60" s="26">
        <v>29196.78</v>
      </c>
      <c r="E60" s="26">
        <v>24141.88</v>
      </c>
      <c r="F60" s="26">
        <v>0</v>
      </c>
      <c r="G60" s="26">
        <v>0</v>
      </c>
      <c r="I60" s="26"/>
      <c r="J60" s="26"/>
      <c r="K60" t="s">
        <v>0</v>
      </c>
    </row>
    <row r="61" spans="1:21" ht="12" customHeight="1">
      <c r="J61" s="32"/>
    </row>
    <row r="62" spans="1:21" ht="11.25" customHeight="1">
      <c r="H62" s="26" t="s">
        <v>0</v>
      </c>
      <c r="J62" s="33"/>
    </row>
    <row r="63" spans="1:21" ht="22.5" customHeight="1">
      <c r="F63" s="32"/>
      <c r="K63">
        <f>J6</f>
        <v>0</v>
      </c>
    </row>
    <row r="64" spans="1:21" ht="12" customHeight="1">
      <c r="I64" s="32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Nancy McKinnon</cp:lastModifiedBy>
  <cp:lastPrinted>2024-09-10T00:43:59Z</cp:lastPrinted>
  <dcterms:created xsi:type="dcterms:W3CDTF">2023-08-27T20:11:27Z</dcterms:created>
  <dcterms:modified xsi:type="dcterms:W3CDTF">2026-05-13T14:40:36Z</dcterms:modified>
</cp:coreProperties>
</file>